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Securitisation\Thekwini Library Folder\Thek 17 Library\2024\02. May\"/>
    </mc:Choice>
  </mc:AlternateContent>
  <xr:revisionPtr revIDLastSave="0" documentId="13_ncr:1_{7ED47370-CB98-4891-BF91-64F2FAAECCD3}" xr6:coauthVersionLast="47" xr6:coauthVersionMax="47" xr10:uidLastSave="{00000000-0000-0000-0000-000000000000}"/>
  <bookViews>
    <workbookView xWindow="-108" yWindow="-108" windowWidth="23256" windowHeight="12576" xr2:uid="{6CC2D7B6-ADE4-4CA6-8D58-027B42E9FF68}"/>
  </bookViews>
  <sheets>
    <sheet name="QR - Thekwini Fund 17"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50" i="1" l="1"/>
  <c r="C749" i="1"/>
  <c r="C748" i="1"/>
  <c r="C747" i="1"/>
  <c r="C746" i="1"/>
  <c r="C745" i="1"/>
  <c r="C744" i="1"/>
  <c r="D751" i="1"/>
  <c r="E747" i="1" s="1"/>
  <c r="C743" i="1"/>
  <c r="C739" i="1"/>
  <c r="C738" i="1"/>
  <c r="C737" i="1"/>
  <c r="C736" i="1"/>
  <c r="C735" i="1"/>
  <c r="C734" i="1"/>
  <c r="C733" i="1"/>
  <c r="C732" i="1"/>
  <c r="C731" i="1"/>
  <c r="C730" i="1"/>
  <c r="D740" i="1"/>
  <c r="E736" i="1" s="1"/>
  <c r="C729" i="1"/>
  <c r="C725" i="1"/>
  <c r="C724" i="1"/>
  <c r="C723" i="1"/>
  <c r="C722" i="1"/>
  <c r="C721" i="1"/>
  <c r="C720" i="1"/>
  <c r="C719" i="1"/>
  <c r="D726" i="1"/>
  <c r="E719" i="1" s="1"/>
  <c r="C718" i="1"/>
  <c r="C714" i="1"/>
  <c r="C713" i="1"/>
  <c r="C712" i="1"/>
  <c r="C711" i="1"/>
  <c r="C710" i="1"/>
  <c r="C709" i="1"/>
  <c r="C708" i="1"/>
  <c r="C707" i="1"/>
  <c r="C706" i="1"/>
  <c r="C705" i="1"/>
  <c r="D715" i="1"/>
  <c r="E708" i="1" s="1"/>
  <c r="C704" i="1"/>
  <c r="C700" i="1"/>
  <c r="C699" i="1"/>
  <c r="D701" i="1"/>
  <c r="E698" i="1" s="1"/>
  <c r="C698" i="1"/>
  <c r="D695" i="1"/>
  <c r="E693" i="1" s="1"/>
  <c r="C694" i="1"/>
  <c r="C693" i="1"/>
  <c r="C689" i="1"/>
  <c r="C688" i="1"/>
  <c r="C453" i="1" s="1"/>
  <c r="C687" i="1"/>
  <c r="C683" i="1"/>
  <c r="C682" i="1"/>
  <c r="C684" i="1" s="1"/>
  <c r="C678" i="1"/>
  <c r="C677" i="1"/>
  <c r="C676" i="1"/>
  <c r="C675" i="1"/>
  <c r="C674" i="1"/>
  <c r="C673" i="1"/>
  <c r="C672" i="1"/>
  <c r="C671" i="1"/>
  <c r="C670" i="1"/>
  <c r="C666" i="1"/>
  <c r="C665" i="1"/>
  <c r="C664" i="1"/>
  <c r="D667" i="1"/>
  <c r="E664" i="1" s="1"/>
  <c r="C663" i="1"/>
  <c r="C667" i="1" s="1"/>
  <c r="B619" i="1"/>
  <c r="D619" i="1" s="1"/>
  <c r="A619" i="1"/>
  <c r="F619" i="1" s="1"/>
  <c r="E616" i="1"/>
  <c r="C616" i="1"/>
  <c r="C597" i="1"/>
  <c r="D597" i="1" s="1"/>
  <c r="C595" i="1"/>
  <c r="D595" i="1" s="1"/>
  <c r="C594" i="1"/>
  <c r="B594" i="1"/>
  <c r="B596" i="1" s="1"/>
  <c r="B598" i="1" s="1"/>
  <c r="F590" i="1"/>
  <c r="F589" i="1"/>
  <c r="B608" i="1" s="1"/>
  <c r="F588" i="1"/>
  <c r="B607" i="1" s="1"/>
  <c r="F587" i="1"/>
  <c r="B606" i="1" s="1"/>
  <c r="F586" i="1"/>
  <c r="B605" i="1" s="1"/>
  <c r="F585" i="1"/>
  <c r="B604" i="1" s="1"/>
  <c r="F584" i="1"/>
  <c r="B603" i="1" s="1"/>
  <c r="E576" i="1"/>
  <c r="C576" i="1"/>
  <c r="E575" i="1"/>
  <c r="C575" i="1"/>
  <c r="C574" i="1"/>
  <c r="E573" i="1"/>
  <c r="C573" i="1"/>
  <c r="E572" i="1"/>
  <c r="C572" i="1"/>
  <c r="D577" i="1"/>
  <c r="C571" i="1"/>
  <c r="E535" i="1"/>
  <c r="E530" i="1"/>
  <c r="D530" i="1"/>
  <c r="E532" i="1"/>
  <c r="D523" i="1"/>
  <c r="D532" i="1" s="1"/>
  <c r="D522" i="1"/>
  <c r="D531" i="1" s="1"/>
  <c r="E514" i="1"/>
  <c r="E528" i="1" s="1"/>
  <c r="E537" i="1" s="1"/>
  <c r="E547" i="1" s="1"/>
  <c r="E558" i="1" s="1"/>
  <c r="C481" i="1"/>
  <c r="C484" i="1" s="1"/>
  <c r="C471" i="1"/>
  <c r="A613" i="1"/>
  <c r="D454" i="1"/>
  <c r="D526" i="1"/>
  <c r="D535" i="1" s="1"/>
  <c r="D434" i="1"/>
  <c r="C382" i="1"/>
  <c r="E515" i="1"/>
  <c r="E529" i="1" s="1"/>
  <c r="E538" i="1" s="1"/>
  <c r="D514" i="1"/>
  <c r="D528" i="1" s="1"/>
  <c r="D537" i="1" s="1"/>
  <c r="D547" i="1" s="1"/>
  <c r="D558" i="1" s="1"/>
  <c r="C383" i="1"/>
  <c r="E513" i="1"/>
  <c r="E527" i="1" s="1"/>
  <c r="E536" i="1" s="1"/>
  <c r="E546" i="1" s="1"/>
  <c r="E557" i="1" s="1"/>
  <c r="C376" i="1"/>
  <c r="C227" i="1"/>
  <c r="F225" i="1"/>
  <c r="C222" i="1"/>
  <c r="C220" i="1" s="1"/>
  <c r="F223" i="1"/>
  <c r="C233" i="1"/>
  <c r="D212" i="1"/>
  <c r="C212" i="1"/>
  <c r="B212" i="1"/>
  <c r="D203" i="1"/>
  <c r="D206" i="1" s="1"/>
  <c r="C206" i="1"/>
  <c r="B206" i="1"/>
  <c r="D191" i="1"/>
  <c r="C191" i="1"/>
  <c r="B191" i="1"/>
  <c r="C185" i="1"/>
  <c r="B185" i="1"/>
  <c r="D182" i="1"/>
  <c r="D185" i="1" s="1"/>
  <c r="D171" i="1"/>
  <c r="C171" i="1"/>
  <c r="B171" i="1"/>
  <c r="D165" i="1"/>
  <c r="B165" i="1"/>
  <c r="C165" i="1"/>
  <c r="D162" i="1"/>
  <c r="C145" i="1"/>
  <c r="B145" i="1"/>
  <c r="D131" i="1"/>
  <c r="C131" i="1"/>
  <c r="B131" i="1"/>
  <c r="C125" i="1"/>
  <c r="B125" i="1"/>
  <c r="D122" i="1"/>
  <c r="D125" i="1" s="1"/>
  <c r="E111" i="1"/>
  <c r="C105" i="1"/>
  <c r="B105" i="1"/>
  <c r="E102" i="1"/>
  <c r="E105" i="1" s="1"/>
  <c r="D105" i="1"/>
  <c r="E85" i="1"/>
  <c r="D85" i="1"/>
  <c r="C85" i="1"/>
  <c r="B85" i="1"/>
  <c r="D49" i="1"/>
  <c r="D51" i="1" s="1"/>
  <c r="D544" i="1"/>
  <c r="D9" i="1"/>
  <c r="E512" i="1" s="1"/>
  <c r="E522" i="1" s="1"/>
  <c r="E531" i="1" s="1"/>
  <c r="E694" i="1" l="1"/>
  <c r="E721" i="1"/>
  <c r="E735" i="1"/>
  <c r="E732" i="1"/>
  <c r="C231" i="1"/>
  <c r="E733" i="1"/>
  <c r="C701" i="1"/>
  <c r="E722" i="1"/>
  <c r="C751" i="1"/>
  <c r="C454" i="1"/>
  <c r="C715" i="1"/>
  <c r="E724" i="1"/>
  <c r="E666" i="1"/>
  <c r="C690" i="1"/>
  <c r="D594" i="1"/>
  <c r="D596" i="1" s="1"/>
  <c r="D598" i="1" s="1"/>
  <c r="C387" i="1"/>
  <c r="C596" i="1"/>
  <c r="C598" i="1" s="1"/>
  <c r="E725" i="1"/>
  <c r="C695" i="1"/>
  <c r="C234" i="1"/>
  <c r="C235" i="1" s="1"/>
  <c r="F613" i="1"/>
  <c r="B613" i="1"/>
  <c r="E520" i="1" s="1"/>
  <c r="F520" i="1" s="1"/>
  <c r="E695" i="1"/>
  <c r="E713" i="1"/>
  <c r="E748" i="1"/>
  <c r="E745" i="1"/>
  <c r="C679" i="1"/>
  <c r="E714" i="1"/>
  <c r="E710" i="1"/>
  <c r="E699" i="1"/>
  <c r="C740" i="1"/>
  <c r="E749" i="1"/>
  <c r="C726" i="1"/>
  <c r="E737" i="1"/>
  <c r="E734" i="1"/>
  <c r="E731" i="1"/>
  <c r="E738" i="1"/>
  <c r="E712" i="1"/>
  <c r="E709" i="1"/>
  <c r="E706" i="1"/>
  <c r="E711" i="1"/>
  <c r="E723" i="1"/>
  <c r="E720" i="1"/>
  <c r="D613" i="1"/>
  <c r="E548" i="1"/>
  <c r="E559" i="1"/>
  <c r="E705" i="1"/>
  <c r="E744" i="1"/>
  <c r="C577" i="1"/>
  <c r="E700" i="1"/>
  <c r="E707" i="1"/>
  <c r="E750" i="1"/>
  <c r="E549" i="1"/>
  <c r="E564" i="1"/>
  <c r="C487" i="1"/>
  <c r="C490" i="1" s="1"/>
  <c r="B609" i="1"/>
  <c r="E665" i="1"/>
  <c r="E730" i="1"/>
  <c r="E739" i="1"/>
  <c r="E746" i="1"/>
  <c r="D513" i="1"/>
  <c r="D527" i="1" s="1"/>
  <c r="D536" i="1" s="1"/>
  <c r="D546" i="1" s="1"/>
  <c r="D557" i="1" s="1"/>
  <c r="D679" i="1"/>
  <c r="E673" i="1" s="1"/>
  <c r="D684" i="1"/>
  <c r="E683" i="1" s="1"/>
  <c r="F220" i="1"/>
  <c r="F234" i="1" s="1"/>
  <c r="C466" i="1"/>
  <c r="E704" i="1"/>
  <c r="E718" i="1"/>
  <c r="E729" i="1"/>
  <c r="E743" i="1"/>
  <c r="C390" i="1"/>
  <c r="C395" i="1" s="1"/>
  <c r="D50" i="1"/>
  <c r="D515" i="1"/>
  <c r="D529" i="1" s="1"/>
  <c r="D538" i="1" s="1"/>
  <c r="D548" i="1" s="1"/>
  <c r="D559" i="1" s="1"/>
  <c r="D690" i="1"/>
  <c r="E688" i="1" s="1"/>
  <c r="E534" i="1"/>
  <c r="B577" i="1"/>
  <c r="E663" i="1"/>
  <c r="E519" i="1"/>
  <c r="F519" i="1" s="1"/>
  <c r="E619" i="1"/>
  <c r="E571" i="1"/>
  <c r="E574" i="1"/>
  <c r="F583" i="1"/>
  <c r="E701" i="1" l="1"/>
  <c r="C397" i="1"/>
  <c r="E540" i="1"/>
  <c r="E524" i="1"/>
  <c r="E676" i="1"/>
  <c r="E674" i="1"/>
  <c r="E715" i="1"/>
  <c r="E677" i="1"/>
  <c r="E667" i="1"/>
  <c r="E751" i="1"/>
  <c r="E577" i="1"/>
  <c r="E740" i="1"/>
  <c r="E726" i="1"/>
  <c r="E682" i="1"/>
  <c r="E684" i="1" s="1"/>
  <c r="E687" i="1"/>
  <c r="E689" i="1"/>
  <c r="E678" i="1"/>
  <c r="E675" i="1"/>
  <c r="E672" i="1"/>
  <c r="E671" i="1"/>
  <c r="E670" i="1"/>
  <c r="E679" i="1" l="1"/>
  <c r="E551" i="1"/>
  <c r="E560" i="1" s="1"/>
  <c r="E533" i="1"/>
  <c r="E690" i="1"/>
  <c r="E542" i="1"/>
  <c r="E541" i="1"/>
</calcChain>
</file>

<file path=xl/sharedStrings.xml><?xml version="1.0" encoding="utf-8"?>
<sst xmlns="http://schemas.openxmlformats.org/spreadsheetml/2006/main" count="1066" uniqueCount="665">
  <si>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</si>
  <si>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</si>
  <si>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</si>
  <si>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</si>
  <si>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</si>
  <si>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</si>
  <si>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</si>
  <si>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</si>
  <si>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</si>
  <si>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</si>
  <si>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</si>
  <si>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</si>
  <si>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</si>
  <si>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</si>
  <si>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</si>
  <si>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</si>
  <si>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</si>
  <si>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</si>
  <si>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</si>
  <si>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</si>
  <si>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</si>
  <si>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</si>
  <si>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</si>
  <si>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</si>
  <si>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</si>
  <si>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</si>
  <si>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</si>
  <si>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</si>
  <si>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</si>
  <si>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</si>
  <si>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</si>
  <si>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</si>
  <si>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</si>
  <si>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</si>
  <si>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</si>
  <si>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</si>
  <si>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</si>
  <si>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</si>
  <si>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</si>
  <si>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</si>
  <si>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</si>
  <si>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</si>
  <si>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</si>
  <si>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</si>
  <si>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</si>
  <si>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</si>
  <si>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</si>
  <si>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</si>
  <si>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</si>
  <si>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 (Closing Balance for Quarter)</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</si>
  <si>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</si>
  <si>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</si>
  <si>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</si>
  <si>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</si>
  <si>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</si>
  <si>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</si>
  <si>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</si>
  <si>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</si>
  <si>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</si>
  <si>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</si>
  <si>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</si>
  <si>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</si>
  <si>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</si>
  <si>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</si>
  <si>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</si>
  <si>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</si>
  <si>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</si>
  <si>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</si>
  <si>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</si>
  <si>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</si>
  <si>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</si>
  <si>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</si>
  <si>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</si>
  <si>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</si>
  <si>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</si>
  <si>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</si>
  <si>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</si>
  <si>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</si>
  <si>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</si>
  <si>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</si>
  <si>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</si>
  <si>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</si>
  <si>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</si>
  <si>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</si>
  <si>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</si>
  <si>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</si>
  <si>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</si>
  <si>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</si>
  <si>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</si>
  <si>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</si>
  <si>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</si>
  <si>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</si>
  <si>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</si>
  <si>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</si>
  <si>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</si>
  <si>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</si>
  <si>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</si>
  <si>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ZAG000174970</t>
  </si>
  <si>
    <t>ZAG000181421</t>
  </si>
  <si>
    <t>ZAG000185984</t>
  </si>
  <si>
    <t>ZAG000193434</t>
  </si>
  <si>
    <t>JSE Listing Code</t>
  </si>
  <si>
    <t>TH17O1</t>
  </si>
  <si>
    <t>TH17O2</t>
  </si>
  <si>
    <t>TH17O3</t>
  </si>
  <si>
    <t>TH17O4</t>
  </si>
  <si>
    <t>Coupon Rate</t>
  </si>
  <si>
    <t>0.75% above 3-month JIBAR</t>
  </si>
  <si>
    <t>0.90%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</si>
  <si>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</si>
  <si>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</si>
  <si>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</si>
  <si>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</si>
  <si>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</si>
  <si>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</si>
  <si>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</si>
  <si>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</si>
  <si>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</si>
  <si>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</si>
  <si>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</si>
  <si>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</si>
  <si>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</si>
  <si>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</si>
  <si>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</si>
  <si>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Current Moodys rating</t>
  </si>
  <si>
    <t>Class A11</t>
  </si>
  <si>
    <t>Class A12</t>
  </si>
  <si>
    <t>Class A13</t>
  </si>
  <si>
    <t>Class A14</t>
  </si>
  <si>
    <t>ZAG000174897</t>
  </si>
  <si>
    <t>ZAG000181439</t>
  </si>
  <si>
    <t>ZAG000185927</t>
  </si>
  <si>
    <t>ZAG000202896</t>
  </si>
  <si>
    <t>T17A11</t>
  </si>
  <si>
    <t>T17A12</t>
  </si>
  <si>
    <t>T17A13</t>
  </si>
  <si>
    <t>T17A14</t>
  </si>
  <si>
    <t>1.22% above 3-month JIBAR</t>
  </si>
  <si>
    <t>1.20% above 3-month JIBAR</t>
  </si>
  <si>
    <t>1.28% above 3-month JIBAR</t>
  </si>
  <si>
    <t>1.24% above 3-month JIBAR</t>
  </si>
  <si>
    <t>1.59% above 3-month JIBAR</t>
  </si>
  <si>
    <t>1.56% above 3-month JIBAR</t>
  </si>
  <si>
    <t>1.66% above 3-month JIBAR</t>
  </si>
  <si>
    <t>1.61% above 3-month JIBAR</t>
  </si>
  <si>
    <t>R0.00</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</si>
  <si>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</si>
  <si>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</si>
  <si>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</si>
  <si>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</si>
  <si>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</si>
  <si>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</si>
  <si>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</si>
  <si>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</si>
  <si>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</si>
  <si>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</si>
  <si>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</si>
  <si>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</si>
  <si>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</si>
  <si>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</si>
  <si>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</si>
  <si>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</si>
  <si>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</si>
  <si>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</si>
  <si>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</si>
  <si>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</si>
  <si>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</si>
  <si>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</si>
  <si>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</si>
  <si>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</si>
  <si>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</si>
  <si>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</si>
  <si>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</si>
  <si>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</si>
  <si>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</si>
  <si>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</si>
  <si>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</si>
  <si>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</si>
  <si>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</si>
  <si>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</si>
  <si>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</si>
  <si>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</si>
  <si>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</si>
  <si>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</si>
  <si>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</si>
  <si>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</si>
  <si>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</si>
  <si>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</si>
  <si>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</si>
  <si>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</si>
  <si>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</si>
  <si>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</si>
  <si>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</si>
  <si>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</si>
  <si>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</si>
  <si>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</si>
  <si>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</si>
  <si>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</si>
  <si>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</si>
  <si>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</si>
  <si>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</si>
  <si>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</si>
  <si>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</si>
  <si>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</si>
  <si>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</si>
  <si>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</si>
  <si>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</si>
  <si>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</si>
  <si>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</si>
  <si>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</si>
  <si>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</si>
  <si>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</si>
  <si>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</si>
  <si>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</si>
  <si>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</si>
  <si>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</si>
  <si>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</si>
  <si>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</si>
  <si>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</si>
  <si>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</si>
  <si>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</si>
  <si>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</si>
  <si>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</si>
  <si>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</si>
  <si>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</si>
  <si>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</si>
  <si>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</si>
  <si>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</si>
  <si>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</si>
  <si>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</si>
  <si>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</si>
  <si>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</si>
  <si>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</si>
  <si>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Add Other movements</t>
  </si>
  <si>
    <t>Total Cash Available for Distribution</t>
  </si>
  <si>
    <t>AVAILABLE PRINCIPAL</t>
  </si>
  <si>
    <t>Monies allocated during period</t>
  </si>
  <si>
    <t xml:space="preserve">d) Interest in respect of the Class Omega 4 Notes </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</si>
  <si>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</si>
  <si>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</si>
  <si>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</si>
  <si>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</si>
  <si>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</si>
  <si>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</si>
  <si>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</si>
  <si>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</si>
  <si>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</si>
  <si>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</si>
  <si>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</si>
  <si>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</si>
  <si>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</si>
  <si>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</si>
  <si>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</si>
  <si>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</si>
  <si>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</si>
  <si>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</si>
  <si>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</si>
  <si>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</si>
  <si>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</si>
  <si>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</si>
  <si>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</si>
  <si>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</si>
  <si>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</si>
  <si>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</si>
  <si>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</si>
  <si>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</si>
  <si>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</si>
  <si>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 xml:space="preserve">Preference Dividend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</si>
  <si>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</si>
  <si>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</si>
  <si>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</si>
  <si>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</si>
  <si>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</si>
  <si>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</si>
  <si>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</si>
  <si>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</si>
  <si>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</si>
  <si>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</si>
  <si>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</si>
  <si>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</si>
  <si>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</si>
  <si>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</si>
  <si>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</si>
  <si>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</si>
  <si>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</si>
  <si>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21/11/2022 (Note Omega 2 and 3)</t>
  </si>
  <si>
    <t>21/02/2023 (Note Omega 3)</t>
  </si>
  <si>
    <t>22/05/2023 (Note Omega 4)</t>
  </si>
  <si>
    <t>22/08/2023 (Note Omega 4)</t>
  </si>
  <si>
    <t xml:space="preserve">21/11/2023 (Note Omega 4) </t>
  </si>
  <si>
    <t>21/02/2024 (Note Omega 4)</t>
  </si>
  <si>
    <t>21/05/2024 (Note Class A14)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</si>
  <si>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</si>
  <si>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A11, A12 and A13 notes this scheduled maturity date was 21 February 2024. In respect of the Class  A14,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</si>
  <si>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</si>
  <si>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</si>
  <si>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</si>
  <si>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</si>
  <si>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</si>
  <si>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</si>
  <si>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</si>
  <si>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</si>
  <si>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</si>
  <si>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</si>
  <si>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</si>
  <si>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</si>
  <si>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</si>
  <si>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</si>
  <si>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</si>
  <si>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</si>
  <si>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</si>
  <si>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</si>
  <si>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</si>
  <si>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</si>
  <si>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</si>
  <si>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</si>
  <si>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</si>
  <si>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</si>
  <si>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</si>
  <si>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</si>
  <si>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</si>
  <si>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</si>
  <si>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</si>
  <si>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</si>
  <si>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</si>
  <si>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</si>
  <si>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</si>
  <si>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</si>
  <si>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</si>
  <si>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</si>
  <si>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</si>
  <si>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</si>
  <si>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</si>
  <si>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</si>
  <si>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</si>
  <si>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</si>
  <si>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</si>
  <si>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</si>
  <si>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</si>
  <si>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</si>
  <si>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</si>
  <si>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</si>
  <si>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</si>
  <si>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</si>
  <si>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</si>
  <si>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</si>
  <si>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</si>
  <si>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</si>
  <si>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</si>
  <si>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</si>
  <si>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</si>
  <si>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</si>
  <si>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</si>
  <si>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</si>
  <si>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</si>
  <si>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</si>
  <si>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</si>
  <si>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</si>
  <si>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</si>
  <si>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</si>
  <si>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</si>
  <si>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</si>
  <si>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</si>
  <si>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</si>
  <si>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</si>
  <si>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</si>
  <si>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</si>
  <si>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</si>
  <si>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</si>
  <si>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</si>
  <si>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</si>
  <si>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</si>
  <si>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</si>
  <si>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</si>
  <si>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</si>
  <si>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</si>
  <si>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</si>
  <si>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</si>
  <si>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</si>
  <si>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</si>
  <si>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</si>
  <si>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</si>
  <si>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</si>
  <si>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</si>
  <si>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</si>
  <si>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</si>
  <si>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</si>
  <si>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</si>
  <si>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</si>
  <si>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</si>
  <si>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</si>
  <si>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</si>
  <si>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</si>
  <si>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</si>
  <si>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</si>
  <si>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</si>
  <si>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</si>
  <si>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</si>
  <si>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</si>
  <si>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</si>
  <si>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</si>
  <si>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</si>
  <si>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</si>
  <si>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</si>
  <si>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</si>
  <si>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</si>
  <si>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</si>
  <si>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</si>
  <si>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</si>
  <si>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</si>
  <si>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</si>
  <si>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</si>
  <si>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</si>
  <si>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</si>
  <si>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</si>
  <si>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</si>
  <si>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</si>
  <si>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</si>
  <si>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</si>
  <si>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</si>
  <si>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</si>
  <si>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</si>
  <si>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</si>
  <si>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</si>
  <si>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</si>
  <si>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</si>
  <si>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</si>
  <si>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</si>
  <si>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</si>
  <si>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</si>
  <si>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</si>
  <si>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</si>
  <si>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</si>
  <si>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</si>
  <si>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</si>
  <si>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</si>
  <si>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</si>
  <si>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</si>
  <si>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</si>
  <si>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</si>
  <si>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</si>
  <si>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</si>
  <si>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</si>
  <si>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</si>
  <si>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</si>
  <si>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</si>
  <si>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</si>
  <si>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</si>
  <si>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</si>
  <si>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</si>
  <si>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</si>
  <si>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</si>
  <si>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</si>
  <si>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</si>
  <si>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</si>
  <si>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</si>
  <si>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</si>
  <si>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</si>
  <si>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</si>
  <si>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t>
  </si>
  <si>
    <t>The cumulative loss % calculated in the Triggers section above includes both losses from bad debt write-offs and losses from the sale of NPLs.</t>
  </si>
  <si>
    <t>HOME LOAN PORTFOLIO PREPAYMENT RATE</t>
  </si>
  <si>
    <t>Constant prepayment rates (CPR)*</t>
  </si>
  <si>
    <t>Quarter 1 (May 2021)</t>
  </si>
  <si>
    <t>Quarter 2 (Aug 2021)</t>
  </si>
  <si>
    <t>Quarter 3 (Nov 2021)</t>
  </si>
  <si>
    <t>Quarter 4 (Feb 2022)</t>
  </si>
  <si>
    <t>Quarter 5 (May 2022)</t>
  </si>
  <si>
    <t>Quarter 6 (Aug 2022)</t>
  </si>
  <si>
    <t>Quarter 7 (Nov 2022)</t>
  </si>
  <si>
    <t>Quarter 8 (Feb 2023)</t>
  </si>
  <si>
    <t>Quarter 9 (May 2023)</t>
  </si>
  <si>
    <t>Quarter 10 (August 2023)</t>
  </si>
  <si>
    <t>Quarter 11 (November 2023)</t>
  </si>
  <si>
    <t>Quarter 12 (February 2024)</t>
  </si>
  <si>
    <t>Quarter 13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</si>
  <si>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</si>
  <si>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</si>
  <si>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</si>
  <si>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</si>
  <si>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</si>
  <si>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</si>
  <si>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</si>
  <si>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</si>
  <si>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</si>
  <si>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</si>
  <si>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</si>
  <si>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</si>
  <si>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Aggregate number of home loans repurchased**</t>
  </si>
  <si>
    <t>Aggregate principal balances of home loans repurchased**</t>
  </si>
  <si>
    <t>Aggregate purchase price received in respect of home loans repurchased**</t>
  </si>
  <si>
    <t>Discretionary sales</t>
  </si>
  <si>
    <t>Aggregate principal balances of home loans repurchased (excl Suspended Interest)</t>
  </si>
  <si>
    <t>Non-performing</t>
  </si>
  <si>
    <t>Total (count)</t>
  </si>
  <si>
    <t>Total (value)</t>
  </si>
  <si>
    <t>* Cumulative to most recent quarter end.</t>
  </si>
  <si>
    <t>** The cumulative repurchases per the August 2022 Quarterly report was corrected after the report was initially published.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</si>
  <si>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</si>
  <si>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</si>
  <si>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</si>
  <si>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</si>
  <si>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</si>
  <si>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</si>
  <si>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</si>
  <si>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</si>
  <si>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</si>
  <si>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</si>
  <si>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</si>
  <si>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</si>
  <si>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</si>
  <si>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</si>
  <si>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</si>
  <si>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</si>
  <si>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</si>
  <si>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</si>
  <si>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</si>
  <si>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</si>
  <si>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</si>
  <si>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</si>
  <si>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</si>
  <si>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</si>
  <si>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</si>
  <si>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</si>
  <si>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</si>
  <si>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</si>
  <si>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Non Interest Only</t>
  </si>
  <si>
    <t>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</si>
  <si>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</si>
  <si>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</si>
  <si>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</si>
  <si>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</si>
  <si>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</si>
  <si>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</si>
  <si>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</si>
  <si>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</si>
  <si>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</si>
  <si>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</si>
  <si>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</si>
  <si>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</si>
  <si>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</si>
  <si>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</si>
  <si>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</si>
  <si>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</si>
  <si>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</si>
  <si>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</si>
  <si>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</si>
  <si>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</si>
  <si>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</si>
  <si>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</si>
  <si>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</si>
  <si>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</si>
  <si>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</si>
  <si>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</si>
  <si>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</si>
  <si>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</si>
  <si>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</si>
  <si>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</si>
  <si>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</si>
  <si>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</si>
  <si>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</si>
  <si>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</si>
  <si>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</si>
  <si>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</si>
  <si>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</si>
  <si>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</si>
  <si>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</si>
  <si>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</si>
  <si>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</si>
  <si>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</si>
  <si>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</si>
  <si>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</si>
  <si>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</si>
  <si>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</si>
  <si>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</si>
  <si>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</si>
  <si>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</si>
  <si>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</si>
  <si>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</si>
  <si>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</si>
  <si>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</si>
  <si>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</si>
  <si>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</si>
  <si>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</si>
  <si>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</si>
  <si>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</si>
  <si>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</si>
  <si>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</si>
  <si>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</si>
  <si>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</si>
  <si>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</si>
  <si>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</si>
  <si>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</si>
  <si>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</si>
  <si>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</si>
  <si>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</si>
  <si>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</si>
  <si>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</si>
  <si>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</si>
  <si>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</si>
  <si>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</si>
  <si>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</si>
  <si>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</si>
  <si>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</si>
  <si>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</si>
  <si>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</si>
  <si>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</si>
  <si>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</si>
  <si>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</si>
  <si>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</si>
  <si>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</si>
  <si>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</si>
  <si>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</si>
  <si>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</si>
  <si>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</si>
  <si>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</si>
  <si>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</si>
  <si>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</si>
  <si>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</si>
  <si>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</si>
  <si>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</si>
  <si>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</si>
  <si>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</si>
  <si>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</si>
  <si>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A1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</si>
  <si>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</si>
  <si>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</si>
  <si>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</si>
  <si>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</si>
  <si>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</si>
  <si>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</si>
  <si>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</si>
  <si>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</si>
  <si>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</si>
  <si>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</si>
  <si>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</si>
  <si>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</si>
  <si>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</si>
  <si>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</si>
  <si>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</si>
  <si>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</si>
  <si>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</si>
  <si>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</si>
  <si>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</si>
  <si>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</si>
  <si>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</si>
  <si>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</si>
  <si>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</si>
  <si>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(a) Class A Redemption Amount</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</si>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</sst>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_(* #,##0.00_);_(* \(#,##0.00\);_(* &quot;-&quot;??_);_(@_)"/>
    <numFmt numFmtId="165" formatCode="[$-F800]dddd\,\ mmmm\ dd\,\ yyyy"/>
    <numFmt numFmtId="166" formatCode="&quot;R&quot;\ #,##0;[Red]&quot;R&quot;\ \-#,##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 numFmtId="183" formatCode="_-&quot;R&quot;* #,##0_-;\-&quot;R&quot;* #,##0_-;_-&quot;R&quot;* &quot;-&quot;??_-;_-@_-"/>
  </numFmts>
  <fonts count="42"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sz val="11"/>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b/>
      <sz val="13"/>
      <color rgb="FFFFFFFF"/>
      <name val="Arial"/>
      <family val="2"/>
    </font>
    <font>
      <sz val="10"/>
      <color theme="1" tint="0.499984740745262"/>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9">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9"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cellStyleXfs>
  <cellXfs count="789">
    <xf numFmtId="0" fontId="0" fillId="0" borderId="0" xfId="0"/>
    <xf numFmtId="0" fontId="0" fillId="2" borderId="0" xfId="0" applyFill="1"/>
    <xf numFmtId="0" fontId="2" fillId="3" borderId="1" xfId="5" applyFont="1" applyFill="1" applyBorder="1" applyAlignment="1">
      <alignment horizontal="left" vertical="center"/>
    </xf>
    <xf numFmtId="0" fontId="5" fillId="3" borderId="2" xfId="5" applyFont="1" applyFill="1" applyBorder="1" applyAlignment="1">
      <alignment vertical="center"/>
    </xf>
    <xf numFmtId="0" fontId="2" fillId="3" borderId="2" xfId="5" applyFont="1" applyFill="1" applyBorder="1" applyAlignment="1">
      <alignment vertical="center"/>
    </xf>
    <xf numFmtId="0" fontId="2" fillId="3" borderId="2" xfId="5" applyFont="1" applyFill="1" applyBorder="1" applyAlignment="1">
      <alignment horizontal="right" vertical="center"/>
    </xf>
    <xf numFmtId="0" fontId="6" fillId="3" borderId="3" xfId="5" applyFont="1" applyFill="1" applyBorder="1" applyAlignment="1">
      <alignment horizontal="center" vertical="center"/>
    </xf>
    <xf numFmtId="0" fontId="0" fillId="2" borderId="0" xfId="0" applyFill="1" applyAlignment="1">
      <alignment vertical="center"/>
    </xf>
    <xf numFmtId="0" fontId="1" fillId="5" borderId="1" xfId="5" applyFill="1" applyBorder="1" applyAlignment="1">
      <alignment vertical="center"/>
    </xf>
    <xf numFmtId="0" fontId="8" fillId="2" borderId="4" xfId="5" applyFont="1" applyFill="1" applyBorder="1"/>
    <xf numFmtId="0" fontId="8" fillId="2" borderId="5" xfId="5" applyFont="1" applyFill="1" applyBorder="1"/>
    <xf numFmtId="0" fontId="8" fillId="2" borderId="6" xfId="5" applyFont="1" applyFill="1" applyBorder="1"/>
    <xf numFmtId="0" fontId="1" fillId="6" borderId="7" xfId="5" applyFill="1" applyBorder="1"/>
    <xf numFmtId="0" fontId="1" fillId="6" borderId="8" xfId="5" applyFill="1" applyBorder="1"/>
    <xf numFmtId="0" fontId="1" fillId="6" borderId="9" xfId="5" applyFill="1" applyBorder="1"/>
    <xf numFmtId="165" fontId="1" fillId="7" borderId="10" xfId="5" applyNumberFormat="1" applyFill="1" applyBorder="1" applyAlignment="1">
      <alignment horizontal="left"/>
    </xf>
    <xf numFmtId="0" fontId="1" fillId="7" borderId="8" xfId="5" applyFill="1" applyBorder="1"/>
    <xf numFmtId="0" fontId="9" fillId="7" borderId="11" xfId="5" applyFont="1" applyFill="1" applyBorder="1" applyAlignment="1">
      <alignment horizontal="center"/>
    </xf>
    <xf numFmtId="0" fontId="1" fillId="6" borderId="14" xfId="5" applyFill="1" applyBorder="1"/>
    <xf numFmtId="165" fontId="1" fillId="7" borderId="15" xfId="5" applyNumberFormat="1" applyFill="1" applyBorder="1" applyAlignment="1">
      <alignment horizontal="left"/>
    </xf>
    <xf numFmtId="0" fontId="1" fillId="7" borderId="16" xfId="5" applyFill="1" applyBorder="1"/>
    <xf numFmtId="0" fontId="9" fillId="7" borderId="17" xfId="5" applyFont="1" applyFill="1" applyBorder="1" applyAlignment="1">
      <alignment horizontal="center"/>
    </xf>
    <xf numFmtId="0" fontId="1" fillId="6" borderId="7" xfId="5" applyFill="1" applyBorder="1" applyAlignment="1">
      <alignment horizontal="left" vertical="center"/>
    </xf>
    <xf numFmtId="0" fontId="1" fillId="6" borderId="8" xfId="5" applyFill="1" applyBorder="1" applyAlignment="1">
      <alignment horizontal="left" vertical="center"/>
    </xf>
    <xf numFmtId="0" fontId="1" fillId="6" borderId="18" xfId="5" applyFill="1" applyBorder="1"/>
    <xf numFmtId="0" fontId="1" fillId="6" borderId="16" xfId="5" applyFill="1" applyBorder="1"/>
    <xf numFmtId="165" fontId="1" fillId="0" borderId="15" xfId="5" applyNumberFormat="1" applyBorder="1" applyAlignment="1">
      <alignment horizontal="left"/>
    </xf>
    <xf numFmtId="165" fontId="1" fillId="7" borderId="20" xfId="5" applyNumberFormat="1" applyFill="1" applyBorder="1" applyAlignment="1">
      <alignment horizontal="left"/>
    </xf>
    <xf numFmtId="0" fontId="1" fillId="7" borderId="19" xfId="5" applyFill="1" applyBorder="1"/>
    <xf numFmtId="0" fontId="9" fillId="7" borderId="23" xfId="5" applyFont="1" applyFill="1" applyBorder="1" applyAlignment="1">
      <alignment horizontal="center"/>
    </xf>
    <xf numFmtId="0" fontId="10" fillId="0" borderId="0" xfId="4" applyAlignment="1" applyProtection="1"/>
    <xf numFmtId="0" fontId="1" fillId="6" borderId="24" xfId="5" applyFill="1" applyBorder="1" applyAlignment="1">
      <alignment horizontal="left" vertical="center"/>
    </xf>
    <xf numFmtId="0" fontId="1" fillId="6" borderId="25" xfId="5" applyFill="1" applyBorder="1" applyAlignment="1">
      <alignment horizontal="left" vertical="center"/>
    </xf>
    <xf numFmtId="165" fontId="1" fillId="7" borderId="26" xfId="5" applyNumberFormat="1" applyFill="1" applyBorder="1" applyAlignment="1">
      <alignment horizontal="left"/>
    </xf>
    <xf numFmtId="0" fontId="1" fillId="7" borderId="25" xfId="5" applyFill="1" applyBorder="1"/>
    <xf numFmtId="0" fontId="9" fillId="7" borderId="27" xfId="5" applyFont="1" applyFill="1" applyBorder="1" applyAlignment="1">
      <alignment horizontal="center"/>
    </xf>
    <xf numFmtId="0" fontId="1" fillId="6" borderId="21" xfId="5" applyFill="1" applyBorder="1"/>
    <xf numFmtId="0" fontId="1" fillId="6" borderId="0" xfId="5" applyFill="1"/>
    <xf numFmtId="0" fontId="1" fillId="6" borderId="28" xfId="5" applyFill="1" applyBorder="1"/>
    <xf numFmtId="0" fontId="1" fillId="7" borderId="0" xfId="5" applyFill="1"/>
    <xf numFmtId="0" fontId="9" fillId="7" borderId="0" xfId="5" applyFont="1" applyFill="1"/>
    <xf numFmtId="0" fontId="9" fillId="7" borderId="29" xfId="5" applyFont="1" applyFill="1" applyBorder="1" applyAlignment="1">
      <alignment horizontal="center"/>
    </xf>
    <xf numFmtId="0" fontId="9" fillId="7" borderId="16" xfId="5" applyFont="1" applyFill="1" applyBorder="1"/>
    <xf numFmtId="0" fontId="1" fillId="6" borderId="18" xfId="5" applyFill="1" applyBorder="1" applyAlignment="1">
      <alignment vertical="center"/>
    </xf>
    <xf numFmtId="0" fontId="1" fillId="6" borderId="16" xfId="5" applyFill="1" applyBorder="1" applyAlignment="1">
      <alignment vertical="center"/>
    </xf>
    <xf numFmtId="0" fontId="1" fillId="6" borderId="14" xfId="5" applyFill="1" applyBorder="1" applyAlignment="1">
      <alignment vertical="center"/>
    </xf>
    <xf numFmtId="166" fontId="1" fillId="7" borderId="15" xfId="5" applyNumberFormat="1" applyFill="1" applyBorder="1" applyAlignment="1">
      <alignment horizontal="left"/>
    </xf>
    <xf numFmtId="8" fontId="9" fillId="7" borderId="16" xfId="5" applyNumberFormat="1" applyFont="1" applyFill="1" applyBorder="1"/>
    <xf numFmtId="166" fontId="0" fillId="2" borderId="0" xfId="0" applyNumberFormat="1" applyFill="1"/>
    <xf numFmtId="0" fontId="1" fillId="6" borderId="24" xfId="5" applyFill="1" applyBorder="1"/>
    <xf numFmtId="0" fontId="1" fillId="6" borderId="25" xfId="5" applyFill="1" applyBorder="1"/>
    <xf numFmtId="0" fontId="1" fillId="6" borderId="30" xfId="5" applyFill="1" applyBorder="1"/>
    <xf numFmtId="166" fontId="1" fillId="7" borderId="26" xfId="5" applyNumberFormat="1" applyFill="1" applyBorder="1" applyAlignment="1">
      <alignment horizontal="left"/>
    </xf>
    <xf numFmtId="0" fontId="9" fillId="7" borderId="25" xfId="5" applyFont="1" applyFill="1" applyBorder="1"/>
    <xf numFmtId="0" fontId="11" fillId="0" borderId="0" xfId="0" applyFont="1"/>
    <xf numFmtId="0" fontId="12" fillId="2" borderId="0" xfId="0" applyFont="1" applyFill="1"/>
    <xf numFmtId="0" fontId="1" fillId="6" borderId="21" xfId="5" applyFill="1" applyBorder="1" applyAlignment="1">
      <alignment vertical="center"/>
    </xf>
    <xf numFmtId="0" fontId="1" fillId="6" borderId="0" xfId="5" applyFill="1" applyAlignment="1">
      <alignment vertical="center"/>
    </xf>
    <xf numFmtId="0" fontId="1" fillId="6" borderId="28" xfId="5" applyFill="1" applyBorder="1" applyAlignment="1">
      <alignment vertical="center"/>
    </xf>
    <xf numFmtId="165" fontId="1" fillId="2" borderId="15" xfId="5" applyNumberFormat="1" applyFill="1" applyBorder="1" applyAlignment="1">
      <alignment horizontal="left"/>
    </xf>
    <xf numFmtId="0" fontId="9" fillId="2" borderId="16" xfId="5" applyFont="1" applyFill="1" applyBorder="1"/>
    <xf numFmtId="0" fontId="9" fillId="2" borderId="17" xfId="5" applyFont="1" applyFill="1" applyBorder="1" applyAlignment="1">
      <alignment horizontal="center"/>
    </xf>
    <xf numFmtId="0" fontId="1" fillId="2" borderId="15" xfId="5" applyFill="1" applyBorder="1"/>
    <xf numFmtId="166" fontId="1" fillId="0" borderId="15" xfId="5" applyNumberFormat="1" applyBorder="1" applyAlignment="1">
      <alignment horizontal="left"/>
    </xf>
    <xf numFmtId="10" fontId="0" fillId="2" borderId="0" xfId="3" applyNumberFormat="1" applyFont="1" applyFill="1"/>
    <xf numFmtId="166" fontId="1" fillId="0" borderId="26" xfId="5" applyNumberFormat="1" applyBorder="1" applyAlignment="1">
      <alignment horizontal="left"/>
    </xf>
    <xf numFmtId="0" fontId="9" fillId="2" borderId="25" xfId="5" applyFont="1" applyFill="1" applyBorder="1"/>
    <xf numFmtId="0" fontId="9" fillId="2" borderId="27" xfId="5" applyFont="1" applyFill="1" applyBorder="1" applyAlignment="1">
      <alignment horizontal="center"/>
    </xf>
    <xf numFmtId="0" fontId="1" fillId="6" borderId="9" xfId="5" applyFill="1" applyBorder="1" applyAlignment="1">
      <alignment horizontal="left" vertical="center"/>
    </xf>
    <xf numFmtId="167" fontId="1" fillId="0" borderId="15" xfId="5" applyNumberFormat="1" applyBorder="1" applyAlignment="1">
      <alignment horizontal="left"/>
    </xf>
    <xf numFmtId="0" fontId="9" fillId="2" borderId="0" xfId="5" applyFont="1" applyFill="1"/>
    <xf numFmtId="0" fontId="9" fillId="2" borderId="29" xfId="5" applyFont="1" applyFill="1" applyBorder="1" applyAlignment="1">
      <alignment horizontal="center"/>
    </xf>
    <xf numFmtId="165" fontId="1" fillId="2" borderId="26" xfId="5" applyNumberFormat="1" applyFill="1" applyBorder="1" applyAlignment="1">
      <alignment horizontal="left"/>
    </xf>
    <xf numFmtId="0" fontId="13" fillId="6" borderId="37" xfId="0" applyFont="1" applyFill="1" applyBorder="1" applyAlignment="1">
      <alignment vertical="center"/>
    </xf>
    <xf numFmtId="0" fontId="13" fillId="6" borderId="32" xfId="0" applyFont="1" applyFill="1" applyBorder="1" applyAlignment="1">
      <alignmen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6" borderId="15" xfId="0" applyFont="1" applyFill="1" applyBorder="1" applyAlignment="1">
      <alignmen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0" fontId="1" fillId="2" borderId="15" xfId="4" applyFont="1" applyFill="1" applyBorder="1" applyAlignment="1" applyProtection="1"/>
    <xf numFmtId="0" fontId="1" fillId="2" borderId="32" xfId="5" applyFill="1" applyBorder="1"/>
    <xf numFmtId="0" fontId="1" fillId="2" borderId="33" xfId="5" applyFill="1" applyBorder="1" applyAlignment="1">
      <alignment horizontal="center"/>
    </xf>
    <xf numFmtId="0" fontId="1" fillId="2" borderId="15" xfId="4" quotePrefix="1" applyFont="1" applyFill="1" applyBorder="1" applyAlignment="1" applyProtection="1"/>
    <xf numFmtId="0" fontId="1" fillId="2" borderId="8" xfId="5" applyFill="1" applyBorder="1"/>
    <xf numFmtId="0" fontId="1" fillId="2" borderId="11" xfId="5" applyFill="1" applyBorder="1" applyAlignment="1">
      <alignment horizontal="center"/>
    </xf>
    <xf numFmtId="0" fontId="10" fillId="2" borderId="15" xfId="4" applyFill="1" applyBorder="1" applyAlignment="1" applyProtection="1"/>
    <xf numFmtId="168" fontId="1" fillId="2" borderId="16" xfId="5" applyNumberFormat="1" applyFill="1" applyBorder="1"/>
    <xf numFmtId="0" fontId="1" fillId="2" borderId="17" xfId="5" applyFill="1" applyBorder="1" applyAlignment="1">
      <alignment horizontal="center"/>
    </xf>
    <xf numFmtId="0" fontId="10" fillId="2" borderId="0" xfId="4" applyFill="1" applyAlignment="1" applyProtection="1"/>
    <xf numFmtId="0" fontId="9" fillId="2" borderId="21" xfId="5" applyFont="1" applyFill="1" applyBorder="1" applyAlignment="1">
      <alignment horizontal="left" wrapText="1"/>
    </xf>
    <xf numFmtId="2" fontId="14" fillId="10" borderId="38" xfId="7" applyNumberFormat="1" applyFont="1" applyFill="1" applyBorder="1" applyAlignment="1">
      <alignment horizontal="center"/>
    </xf>
    <xf numFmtId="2" fontId="14" fillId="7" borderId="29" xfId="7" applyNumberFormat="1" applyFont="1" applyFill="1" applyBorder="1" applyAlignment="1">
      <alignment horizontal="center"/>
    </xf>
    <xf numFmtId="2" fontId="15" fillId="6" borderId="37" xfId="7" applyNumberFormat="1" applyFont="1" applyFill="1" applyBorder="1" applyAlignment="1"/>
    <xf numFmtId="2" fontId="15" fillId="2" borderId="39" xfId="7" applyNumberFormat="1" applyFont="1" applyFill="1" applyBorder="1" applyAlignment="1">
      <alignment horizontal="center"/>
    </xf>
    <xf numFmtId="2" fontId="15" fillId="2" borderId="29" xfId="7" applyNumberFormat="1" applyFont="1" applyFill="1" applyBorder="1" applyAlignment="1">
      <alignment horizontal="center"/>
    </xf>
    <xf numFmtId="2" fontId="15" fillId="6" borderId="18" xfId="7" applyNumberFormat="1" applyFont="1" applyFill="1" applyBorder="1" applyAlignment="1"/>
    <xf numFmtId="2" fontId="15" fillId="2" borderId="40" xfId="7" applyNumberFormat="1" applyFont="1" applyFill="1" applyBorder="1" applyAlignment="1">
      <alignment horizontal="center"/>
    </xf>
    <xf numFmtId="169" fontId="15" fillId="2" borderId="40" xfId="7" applyNumberFormat="1" applyFont="1" applyFill="1" applyBorder="1" applyAlignment="1">
      <alignment horizontal="center"/>
    </xf>
    <xf numFmtId="170" fontId="15" fillId="2" borderId="40" xfId="7" applyNumberFormat="1" applyFont="1" applyFill="1" applyBorder="1" applyAlignment="1">
      <alignment horizontal="center"/>
    </xf>
    <xf numFmtId="170" fontId="15" fillId="2" borderId="29" xfId="7" applyNumberFormat="1" applyFont="1" applyFill="1" applyBorder="1" applyAlignment="1">
      <alignment horizontal="center"/>
    </xf>
    <xf numFmtId="170" fontId="1" fillId="0" borderId="40" xfId="7" applyNumberFormat="1" applyBorder="1" applyAlignment="1">
      <alignment horizontal="center"/>
    </xf>
    <xf numFmtId="170" fontId="1" fillId="0" borderId="40" xfId="0" applyNumberFormat="1" applyFont="1" applyBorder="1" applyAlignment="1">
      <alignment horizontal="center"/>
    </xf>
    <xf numFmtId="170" fontId="15" fillId="2" borderId="29" xfId="0" applyNumberFormat="1" applyFont="1" applyFill="1" applyBorder="1" applyAlignment="1">
      <alignment horizontal="center"/>
    </xf>
    <xf numFmtId="171" fontId="1" fillId="0" borderId="40" xfId="7" applyNumberFormat="1" applyBorder="1" applyAlignment="1">
      <alignment horizontal="center"/>
    </xf>
    <xf numFmtId="171" fontId="15" fillId="2" borderId="29" xfId="7" applyNumberFormat="1" applyFont="1" applyFill="1" applyBorder="1" applyAlignment="1">
      <alignment horizontal="center"/>
    </xf>
    <xf numFmtId="172" fontId="0" fillId="2" borderId="0" xfId="0" applyNumberFormat="1" applyFill="1"/>
    <xf numFmtId="10" fontId="1" fillId="0" borderId="40" xfId="3" applyNumberFormat="1" applyFont="1" applyFill="1" applyBorder="1" applyAlignment="1">
      <alignment horizontal="center"/>
    </xf>
    <xf numFmtId="10" fontId="15" fillId="2" borderId="29" xfId="3" applyNumberFormat="1" applyFont="1" applyFill="1" applyBorder="1" applyAlignment="1">
      <alignment horizontal="center"/>
    </xf>
    <xf numFmtId="171" fontId="15" fillId="0" borderId="40" xfId="7" applyNumberFormat="1" applyFont="1" applyBorder="1" applyAlignment="1">
      <alignment horizontal="center"/>
    </xf>
    <xf numFmtId="15" fontId="15" fillId="2" borderId="40" xfId="7" applyNumberFormat="1" applyFont="1" applyFill="1" applyBorder="1" applyAlignment="1">
      <alignment horizontal="center"/>
    </xf>
    <xf numFmtId="15" fontId="15" fillId="2" borderId="29" xfId="7" applyNumberFormat="1" applyFont="1" applyFill="1" applyBorder="1" applyAlignment="1">
      <alignment horizontal="center"/>
    </xf>
    <xf numFmtId="167" fontId="15" fillId="2" borderId="40" xfId="3" applyNumberFormat="1" applyFont="1" applyFill="1" applyBorder="1" applyAlignment="1" applyProtection="1">
      <alignment horizontal="center"/>
    </xf>
    <xf numFmtId="167" fontId="15" fillId="2" borderId="29" xfId="0" applyNumberFormat="1" applyFont="1" applyFill="1" applyBorder="1" applyAlignment="1">
      <alignment horizontal="center"/>
    </xf>
    <xf numFmtId="167" fontId="0" fillId="2" borderId="0" xfId="0" applyNumberFormat="1" applyFill="1"/>
    <xf numFmtId="2" fontId="15" fillId="6" borderId="41" xfId="7" applyNumberFormat="1" applyFont="1" applyFill="1" applyBorder="1" applyAlignment="1"/>
    <xf numFmtId="15" fontId="15" fillId="2" borderId="41" xfId="7"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4" fillId="10" borderId="42" xfId="7" applyNumberFormat="1" applyFont="1" applyFill="1" applyBorder="1" applyAlignment="1">
      <alignment horizontal="center"/>
    </xf>
    <xf numFmtId="167" fontId="15" fillId="2" borderId="40" xfId="0" applyNumberFormat="1" applyFont="1" applyFill="1" applyBorder="1" applyAlignment="1">
      <alignment horizontal="center"/>
    </xf>
    <xf numFmtId="0" fontId="0" fillId="2" borderId="34" xfId="0" applyFill="1" applyBorder="1"/>
    <xf numFmtId="0" fontId="0" fillId="2" borderId="35" xfId="0" applyFill="1" applyBorder="1"/>
    <xf numFmtId="15" fontId="15" fillId="2" borderId="0" xfId="7" applyNumberFormat="1" applyFont="1" applyFill="1" applyAlignment="1">
      <alignment horizontal="center"/>
    </xf>
    <xf numFmtId="10" fontId="0" fillId="2" borderId="0" xfId="3" applyNumberFormat="1" applyFont="1" applyFill="1" applyBorder="1"/>
    <xf numFmtId="10" fontId="0" fillId="2" borderId="0" xfId="0" applyNumberFormat="1" applyFill="1"/>
    <xf numFmtId="2" fontId="14" fillId="7" borderId="0" xfId="7" applyNumberFormat="1" applyFont="1" applyFill="1" applyAlignment="1">
      <alignment horizontal="center"/>
    </xf>
    <xf numFmtId="2" fontId="15" fillId="2" borderId="0" xfId="7" applyNumberFormat="1" applyFont="1" applyFill="1" applyAlignment="1">
      <alignment horizontal="center"/>
    </xf>
    <xf numFmtId="169" fontId="15" fillId="2" borderId="29" xfId="7" applyNumberFormat="1" applyFont="1" applyFill="1" applyBorder="1" applyAlignment="1">
      <alignment horizontal="center"/>
    </xf>
    <xf numFmtId="170" fontId="15" fillId="2" borderId="0" xfId="7" applyNumberFormat="1" applyFont="1" applyFill="1" applyAlignment="1">
      <alignment horizontal="center"/>
    </xf>
    <xf numFmtId="10" fontId="0" fillId="2" borderId="0" xfId="3" applyNumberFormat="1" applyFont="1" applyFill="1" applyBorder="1" applyAlignment="1">
      <alignment horizontal="right"/>
    </xf>
    <xf numFmtId="9" fontId="15" fillId="2" borderId="0" xfId="3" applyFont="1" applyFill="1" applyBorder="1" applyAlignment="1">
      <alignment horizontal="right"/>
    </xf>
    <xf numFmtId="170" fontId="15" fillId="2" borderId="40" xfId="0" applyNumberFormat="1" applyFont="1" applyFill="1" applyBorder="1" applyAlignment="1">
      <alignment horizontal="center"/>
    </xf>
    <xf numFmtId="170" fontId="15" fillId="2" borderId="0" xfId="0" applyNumberFormat="1" applyFont="1" applyFill="1" applyAlignment="1">
      <alignment horizontal="center"/>
    </xf>
    <xf numFmtId="171" fontId="15" fillId="2" borderId="40" xfId="7" applyNumberFormat="1" applyFont="1" applyFill="1" applyBorder="1" applyAlignment="1">
      <alignment horizontal="center"/>
    </xf>
    <xf numFmtId="171" fontId="15" fillId="2" borderId="0" xfId="7" applyNumberFormat="1" applyFont="1" applyFill="1" applyAlignment="1">
      <alignment horizontal="center"/>
    </xf>
    <xf numFmtId="10" fontId="15" fillId="2" borderId="0" xfId="3" applyNumberFormat="1" applyFont="1" applyFill="1" applyBorder="1" applyAlignment="1">
      <alignment horizontal="center"/>
    </xf>
    <xf numFmtId="167" fontId="15" fillId="2" borderId="0" xfId="0" applyNumberFormat="1" applyFont="1" applyFill="1" applyAlignment="1">
      <alignment horizontal="right"/>
    </xf>
    <xf numFmtId="167" fontId="15" fillId="2" borderId="0" xfId="0" applyNumberFormat="1" applyFont="1" applyFill="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170" fontId="0" fillId="2" borderId="0" xfId="0" applyNumberFormat="1" applyFill="1"/>
    <xf numFmtId="0" fontId="1" fillId="2" borderId="0" xfId="0" applyFont="1" applyFill="1"/>
    <xf numFmtId="0" fontId="18" fillId="0" borderId="4" xfId="5" applyFont="1" applyBorder="1" applyAlignment="1">
      <alignment horizontal="left" wrapText="1"/>
    </xf>
    <xf numFmtId="0" fontId="9" fillId="2" borderId="5" xfId="5" applyFont="1" applyFill="1" applyBorder="1" applyAlignment="1">
      <alignment horizontal="left" wrapText="1"/>
    </xf>
    <xf numFmtId="173" fontId="9" fillId="2" borderId="5" xfId="8" applyFont="1" applyFill="1" applyBorder="1" applyAlignment="1">
      <alignment horizontal="center" wrapText="1"/>
    </xf>
    <xf numFmtId="173" fontId="9" fillId="2" borderId="6" xfId="8" applyFont="1" applyFill="1" applyBorder="1" applyAlignment="1">
      <alignment horizontal="center" wrapText="1"/>
    </xf>
    <xf numFmtId="173" fontId="9" fillId="6" borderId="1" xfId="8" applyFont="1" applyFill="1" applyBorder="1" applyAlignment="1">
      <alignment horizontal="center" wrapText="1"/>
    </xf>
    <xf numFmtId="173" fontId="19" fillId="6" borderId="2" xfId="8" applyFont="1" applyFill="1" applyBorder="1" applyAlignment="1">
      <alignment wrapText="1"/>
    </xf>
    <xf numFmtId="173" fontId="14" fillId="6" borderId="3" xfId="8" applyFont="1" applyFill="1" applyBorder="1" applyAlignment="1">
      <alignment wrapText="1"/>
    </xf>
    <xf numFmtId="2" fontId="19" fillId="9" borderId="21" xfId="5" applyNumberFormat="1" applyFont="1" applyFill="1" applyBorder="1" applyAlignment="1">
      <alignment horizontal="left"/>
    </xf>
    <xf numFmtId="2" fontId="19" fillId="9" borderId="0" xfId="5" applyNumberFormat="1" applyFont="1" applyFill="1" applyAlignment="1">
      <alignment horizontal="left"/>
    </xf>
    <xf numFmtId="4" fontId="19" fillId="9" borderId="29" xfId="8" applyNumberFormat="1" applyFont="1" applyFill="1" applyBorder="1" applyAlignment="1">
      <alignment horizontal="right" wrapText="1"/>
    </xf>
    <xf numFmtId="0" fontId="20" fillId="9" borderId="34" xfId="5" applyFont="1" applyFill="1" applyBorder="1"/>
    <xf numFmtId="168" fontId="21" fillId="9" borderId="0" xfId="5" applyNumberFormat="1" applyFont="1" applyFill="1"/>
    <xf numFmtId="3" fontId="20" fillId="9" borderId="33" xfId="8" applyNumberFormat="1" applyFont="1" applyFill="1" applyBorder="1" applyAlignment="1">
      <alignment horizontal="right" wrapText="1"/>
    </xf>
    <xf numFmtId="2" fontId="1" fillId="9" borderId="21" xfId="5" applyNumberFormat="1" applyFill="1" applyBorder="1" applyAlignment="1">
      <alignment horizontal="left" indent="1"/>
    </xf>
    <xf numFmtId="4" fontId="1" fillId="2" borderId="43" xfId="8" applyNumberFormat="1" applyFont="1" applyFill="1" applyBorder="1" applyAlignment="1">
      <alignment horizontal="right" wrapText="1"/>
    </xf>
    <xf numFmtId="0" fontId="21" fillId="9" borderId="21" xfId="5" applyFont="1" applyFill="1" applyBorder="1" applyAlignment="1">
      <alignment horizontal="left" indent="1"/>
    </xf>
    <xf numFmtId="174" fontId="21" fillId="9" borderId="44" xfId="1" applyNumberFormat="1" applyFont="1" applyFill="1" applyBorder="1" applyAlignment="1">
      <alignment horizontal="center"/>
    </xf>
    <xf numFmtId="4" fontId="1" fillId="2" borderId="45" xfId="8" applyNumberFormat="1" applyFont="1" applyFill="1" applyBorder="1" applyAlignment="1">
      <alignment horizontal="right" wrapText="1"/>
    </xf>
    <xf numFmtId="174" fontId="21" fillId="9" borderId="46" xfId="1" applyNumberFormat="1" applyFont="1" applyFill="1" applyBorder="1" applyAlignment="1">
      <alignment horizontal="center"/>
    </xf>
    <xf numFmtId="2" fontId="1" fillId="9" borderId="21" xfId="5" applyNumberFormat="1" applyFill="1" applyBorder="1" applyAlignment="1">
      <alignment horizontal="left" indent="2"/>
    </xf>
    <xf numFmtId="4" fontId="1" fillId="2" borderId="47" xfId="8" applyNumberFormat="1" applyFont="1" applyFill="1" applyBorder="1" applyAlignment="1">
      <alignment horizontal="right" wrapText="1"/>
    </xf>
    <xf numFmtId="0" fontId="21" fillId="9" borderId="0" xfId="5" applyFont="1" applyFill="1"/>
    <xf numFmtId="174" fontId="21" fillId="9" borderId="48" xfId="5" applyNumberFormat="1" applyFont="1" applyFill="1" applyBorder="1"/>
    <xf numFmtId="0" fontId="21" fillId="9" borderId="21" xfId="5" applyFont="1" applyFill="1" applyBorder="1"/>
    <xf numFmtId="0" fontId="21" fillId="9" borderId="29" xfId="5" applyFont="1" applyFill="1" applyBorder="1"/>
    <xf numFmtId="173" fontId="20" fillId="9" borderId="21" xfId="8" applyFont="1" applyFill="1" applyBorder="1" applyAlignment="1">
      <alignment wrapText="1"/>
    </xf>
    <xf numFmtId="3" fontId="20" fillId="9" borderId="29" xfId="8" applyNumberFormat="1" applyFont="1" applyFill="1" applyBorder="1" applyAlignment="1">
      <alignment horizontal="right" wrapText="1"/>
    </xf>
    <xf numFmtId="2" fontId="1" fillId="9" borderId="21" xfId="5" applyNumberFormat="1" applyFill="1" applyBorder="1" applyAlignment="1">
      <alignment horizontal="left"/>
    </xf>
    <xf numFmtId="2" fontId="1" fillId="9" borderId="0" xfId="5" applyNumberFormat="1" applyFill="1" applyAlignment="1">
      <alignment horizontal="left"/>
    </xf>
    <xf numFmtId="4" fontId="1" fillId="2" borderId="29" xfId="8" applyNumberFormat="1" applyFont="1" applyFill="1" applyBorder="1" applyAlignment="1">
      <alignment horizontal="right" wrapText="1"/>
    </xf>
    <xf numFmtId="173" fontId="21" fillId="9" borderId="21" xfId="8" applyFont="1" applyFill="1" applyBorder="1" applyAlignment="1">
      <alignment horizontal="left"/>
    </xf>
    <xf numFmtId="173" fontId="21" fillId="9" borderId="44" xfId="8" applyFont="1" applyFill="1" applyBorder="1" applyAlignment="1">
      <alignment horizontal="center" wrapText="1"/>
    </xf>
    <xf numFmtId="164" fontId="0" fillId="2" borderId="0" xfId="1" applyFont="1" applyFill="1"/>
    <xf numFmtId="4" fontId="19" fillId="2" borderId="29" xfId="8" applyNumberFormat="1" applyFont="1" applyFill="1" applyBorder="1" applyAlignment="1">
      <alignment horizontal="right" wrapText="1"/>
    </xf>
    <xf numFmtId="173" fontId="21" fillId="9" borderId="46" xfId="8" applyFont="1" applyFill="1" applyBorder="1" applyAlignment="1">
      <alignment horizontal="center" wrapText="1"/>
    </xf>
    <xf numFmtId="44" fontId="0" fillId="2" borderId="0" xfId="0" applyNumberFormat="1" applyFill="1"/>
    <xf numFmtId="175" fontId="1" fillId="9" borderId="21" xfId="5" applyNumberFormat="1" applyFill="1" applyBorder="1" applyAlignment="1">
      <alignment horizontal="left" indent="2"/>
    </xf>
    <xf numFmtId="164" fontId="1" fillId="2" borderId="45" xfId="9" applyFont="1" applyFill="1" applyBorder="1" applyAlignment="1">
      <alignment horizontal="right" wrapText="1"/>
    </xf>
    <xf numFmtId="4" fontId="1" fillId="2" borderId="11" xfId="8" applyNumberFormat="1" applyFont="1" applyFill="1" applyBorder="1" applyAlignment="1">
      <alignment horizontal="right" wrapText="1"/>
    </xf>
    <xf numFmtId="173" fontId="21" fillId="9" borderId="48" xfId="8" applyFont="1" applyFill="1" applyBorder="1" applyAlignment="1">
      <alignment horizontal="center" wrapText="1"/>
    </xf>
    <xf numFmtId="2" fontId="14" fillId="9" borderId="21" xfId="5" applyNumberFormat="1" applyFont="1" applyFill="1" applyBorder="1" applyAlignment="1">
      <alignment horizontal="left"/>
    </xf>
    <xf numFmtId="2" fontId="14" fillId="9" borderId="0" xfId="5" applyNumberFormat="1" applyFont="1" applyFill="1" applyAlignment="1">
      <alignment horizontal="left"/>
    </xf>
    <xf numFmtId="4" fontId="14" fillId="2" borderId="23" xfId="8" applyNumberFormat="1" applyFont="1" applyFill="1" applyBorder="1" applyAlignment="1">
      <alignment horizontal="right" wrapText="1"/>
    </xf>
    <xf numFmtId="0" fontId="9" fillId="9" borderId="0" xfId="5" applyFont="1" applyFill="1"/>
    <xf numFmtId="168" fontId="9" fillId="9" borderId="0" xfId="5" applyNumberFormat="1" applyFont="1" applyFill="1"/>
    <xf numFmtId="0" fontId="9" fillId="9" borderId="23" xfId="5" applyFont="1" applyFill="1" applyBorder="1" applyAlignment="1">
      <alignment horizontal="center"/>
    </xf>
    <xf numFmtId="175" fontId="1" fillId="9" borderId="21" xfId="10" applyNumberFormat="1" applyFill="1" applyBorder="1" applyAlignment="1">
      <alignment horizontal="left" indent="1"/>
    </xf>
    <xf numFmtId="0" fontId="21" fillId="9" borderId="29" xfId="5" applyFont="1" applyFill="1" applyBorder="1" applyAlignment="1">
      <alignment horizontal="center"/>
    </xf>
    <xf numFmtId="2" fontId="14" fillId="9" borderId="4" xfId="5" applyNumberFormat="1" applyFont="1" applyFill="1" applyBorder="1" applyAlignment="1">
      <alignment horizontal="left"/>
    </xf>
    <xf numFmtId="2" fontId="1" fillId="9" borderId="5" xfId="5" applyNumberFormat="1" applyFill="1" applyBorder="1" applyAlignment="1">
      <alignment horizontal="left"/>
    </xf>
    <xf numFmtId="173" fontId="14" fillId="2" borderId="27" xfId="8" applyFont="1" applyFill="1" applyBorder="1" applyAlignment="1">
      <alignment horizontal="center" wrapText="1"/>
    </xf>
    <xf numFmtId="0" fontId="20" fillId="9" borderId="4" xfId="5" applyFont="1" applyFill="1" applyBorder="1"/>
    <xf numFmtId="173" fontId="21" fillId="9" borderId="5" xfId="8" applyFont="1" applyFill="1" applyBorder="1" applyAlignment="1">
      <alignment horizontal="center" wrapText="1"/>
    </xf>
    <xf numFmtId="173" fontId="21" fillId="9" borderId="27" xfId="8" applyFont="1" applyFill="1" applyBorder="1" applyAlignment="1">
      <alignment horizontal="center" wrapText="1"/>
    </xf>
    <xf numFmtId="2" fontId="14" fillId="11" borderId="0" xfId="5" applyNumberFormat="1" applyFont="1" applyFill="1" applyAlignment="1">
      <alignment horizontal="left"/>
    </xf>
    <xf numFmtId="2" fontId="1" fillId="0" borderId="0" xfId="5" applyNumberFormat="1" applyAlignment="1">
      <alignment horizontal="left"/>
    </xf>
    <xf numFmtId="4" fontId="14" fillId="0" borderId="0" xfId="8" applyNumberFormat="1" applyFont="1" applyFill="1" applyBorder="1" applyAlignment="1">
      <alignment horizontal="right" wrapText="1"/>
    </xf>
    <xf numFmtId="173" fontId="9" fillId="2" borderId="0" xfId="8" applyFont="1" applyFill="1" applyBorder="1" applyAlignment="1">
      <alignment horizontal="center" wrapText="1"/>
    </xf>
    <xf numFmtId="173" fontId="9" fillId="2" borderId="29" xfId="8" applyFont="1" applyFill="1" applyBorder="1" applyAlignment="1">
      <alignment horizontal="center" wrapText="1"/>
    </xf>
    <xf numFmtId="0" fontId="9" fillId="2" borderId="0" xfId="5" applyFont="1" applyFill="1" applyAlignment="1">
      <alignment horizontal="left" wrapText="1"/>
    </xf>
    <xf numFmtId="2" fontId="14" fillId="2" borderId="21" xfId="5" applyNumberFormat="1" applyFont="1" applyFill="1" applyBorder="1"/>
    <xf numFmtId="2" fontId="14" fillId="2" borderId="0" xfId="5" applyNumberFormat="1" applyFont="1" applyFill="1"/>
    <xf numFmtId="164" fontId="1" fillId="2" borderId="29" xfId="1" applyFont="1" applyFill="1" applyBorder="1" applyAlignment="1"/>
    <xf numFmtId="2" fontId="1" fillId="2" borderId="21" xfId="5" applyNumberFormat="1" applyFill="1" applyBorder="1"/>
    <xf numFmtId="43" fontId="0" fillId="2" borderId="0" xfId="0" applyNumberFormat="1" applyFill="1"/>
    <xf numFmtId="43" fontId="0" fillId="0" borderId="0" xfId="0" applyNumberFormat="1"/>
    <xf numFmtId="164" fontId="1" fillId="2" borderId="43" xfId="1" applyFont="1" applyFill="1" applyBorder="1" applyAlignment="1"/>
    <xf numFmtId="164" fontId="1" fillId="2" borderId="45" xfId="1" applyFont="1" applyFill="1" applyBorder="1" applyAlignment="1"/>
    <xf numFmtId="164" fontId="14" fillId="2" borderId="29" xfId="1" applyFont="1" applyFill="1" applyBorder="1" applyAlignment="1"/>
    <xf numFmtId="2" fontId="14" fillId="2" borderId="29" xfId="5" applyNumberFormat="1" applyFont="1" applyFill="1" applyBorder="1"/>
    <xf numFmtId="164" fontId="14" fillId="2" borderId="27" xfId="11" applyFont="1" applyFill="1" applyBorder="1" applyAlignment="1">
      <alignment horizontal="center" wrapText="1"/>
    </xf>
    <xf numFmtId="173" fontId="9" fillId="7" borderId="0" xfId="8" applyFont="1" applyFill="1" applyBorder="1" applyAlignment="1">
      <alignment horizontal="center" wrapText="1"/>
    </xf>
    <xf numFmtId="173" fontId="9" fillId="7" borderId="29" xfId="8" applyFont="1" applyFill="1" applyBorder="1" applyAlignment="1">
      <alignment horizontal="center" wrapText="1"/>
    </xf>
    <xf numFmtId="0" fontId="22" fillId="14" borderId="21" xfId="5" applyFont="1" applyFill="1" applyBorder="1" applyAlignment="1">
      <alignment horizontal="left"/>
    </xf>
    <xf numFmtId="2" fontId="14" fillId="0" borderId="0" xfId="7" applyNumberFormat="1" applyFont="1" applyAlignment="1">
      <alignment horizontal="center"/>
    </xf>
    <xf numFmtId="164" fontId="1" fillId="14" borderId="0" xfId="11" applyFont="1" applyFill="1" applyBorder="1" applyAlignment="1">
      <alignment horizontal="center" wrapText="1"/>
    </xf>
    <xf numFmtId="2" fontId="14" fillId="0" borderId="21" xfId="7" applyNumberFormat="1" applyFont="1" applyBorder="1" applyAlignment="1">
      <alignment horizontal="left"/>
    </xf>
    <xf numFmtId="2" fontId="14" fillId="2" borderId="0" xfId="7" applyNumberFormat="1" applyFont="1" applyFill="1" applyAlignment="1">
      <alignment horizontal="center"/>
    </xf>
    <xf numFmtId="2" fontId="1" fillId="14" borderId="21" xfId="5" applyNumberFormat="1" applyFill="1" applyBorder="1" applyAlignment="1">
      <alignment horizontal="left"/>
    </xf>
    <xf numFmtId="0" fontId="9" fillId="14" borderId="0" xfId="5" applyFont="1" applyFill="1" applyAlignment="1">
      <alignment horizontal="left" wrapText="1"/>
    </xf>
    <xf numFmtId="164" fontId="1" fillId="14" borderId="0" xfId="12" applyFont="1" applyFill="1" applyBorder="1" applyAlignment="1">
      <alignment horizontal="center" wrapText="1"/>
    </xf>
    <xf numFmtId="0" fontId="14" fillId="14" borderId="21" xfId="5" applyFont="1" applyFill="1" applyBorder="1" applyAlignment="1">
      <alignment horizontal="left" wrapText="1"/>
    </xf>
    <xf numFmtId="164" fontId="14" fillId="14" borderId="16" xfId="12" applyFont="1" applyFill="1" applyBorder="1" applyAlignment="1">
      <alignment horizontal="center" wrapText="1"/>
    </xf>
    <xf numFmtId="0" fontId="9" fillId="14" borderId="21" xfId="5" applyFont="1" applyFill="1" applyBorder="1" applyAlignment="1">
      <alignment horizontal="left" wrapText="1"/>
    </xf>
    <xf numFmtId="173" fontId="9" fillId="14" borderId="0" xfId="8" applyFont="1" applyFill="1" applyBorder="1" applyAlignment="1">
      <alignment horizontal="center" wrapText="1"/>
    </xf>
    <xf numFmtId="164" fontId="1" fillId="7" borderId="0" xfId="12" applyFont="1" applyFill="1" applyBorder="1" applyAlignment="1">
      <alignment horizontal="center" wrapText="1"/>
    </xf>
    <xf numFmtId="173" fontId="18" fillId="7" borderId="0" xfId="8" applyFont="1" applyFill="1" applyBorder="1" applyAlignment="1">
      <alignment horizontal="left"/>
    </xf>
    <xf numFmtId="173" fontId="9" fillId="14" borderId="29" xfId="8" applyFont="1" applyFill="1" applyBorder="1" applyAlignment="1">
      <alignment horizontal="center" wrapText="1"/>
    </xf>
    <xf numFmtId="164" fontId="1" fillId="2" borderId="0" xfId="12" applyFont="1" applyFill="1" applyBorder="1" applyAlignment="1">
      <alignment horizontal="center" wrapText="1"/>
    </xf>
    <xf numFmtId="164" fontId="14" fillId="7" borderId="16" xfId="12" applyFont="1" applyFill="1" applyBorder="1" applyAlignment="1">
      <alignment horizontal="center" wrapText="1"/>
    </xf>
    <xf numFmtId="173" fontId="18" fillId="7" borderId="0" xfId="8" applyFont="1" applyFill="1" applyBorder="1" applyAlignment="1">
      <alignment horizontal="center" wrapText="1"/>
    </xf>
    <xf numFmtId="0" fontId="22" fillId="14" borderId="21" xfId="5" applyFont="1" applyFill="1" applyBorder="1" applyAlignment="1">
      <alignment horizontal="left" wrapText="1"/>
    </xf>
    <xf numFmtId="164" fontId="1" fillId="2" borderId="49" xfId="12" applyFont="1" applyFill="1" applyBorder="1" applyAlignment="1">
      <alignment horizontal="center" wrapText="1"/>
    </xf>
    <xf numFmtId="0" fontId="9" fillId="9" borderId="21" xfId="5" applyFont="1" applyFill="1" applyBorder="1" applyAlignment="1">
      <alignment horizontal="left" wrapText="1"/>
    </xf>
    <xf numFmtId="0" fontId="9" fillId="9" borderId="0" xfId="5" applyFont="1" applyFill="1" applyAlignment="1">
      <alignment horizontal="left" wrapText="1"/>
    </xf>
    <xf numFmtId="173" fontId="22" fillId="6" borderId="42" xfId="8" applyFont="1" applyFill="1" applyBorder="1" applyAlignment="1">
      <alignment horizontal="center" vertical="center" wrapText="1"/>
    </xf>
    <xf numFmtId="173" fontId="9" fillId="9" borderId="0" xfId="8" applyFont="1" applyFill="1" applyBorder="1" applyAlignment="1">
      <alignment horizontal="center" wrapText="1"/>
    </xf>
    <xf numFmtId="173" fontId="9" fillId="9" borderId="29" xfId="8" applyFont="1" applyFill="1" applyBorder="1" applyAlignment="1">
      <alignment horizontal="center" wrapText="1"/>
    </xf>
    <xf numFmtId="164" fontId="1" fillId="9" borderId="0" xfId="12" applyFont="1" applyFill="1" applyBorder="1" applyAlignment="1">
      <alignment horizontal="center" wrapText="1"/>
    </xf>
    <xf numFmtId="10" fontId="1" fillId="9" borderId="0" xfId="13" applyNumberFormat="1" applyFont="1" applyFill="1" applyBorder="1" applyAlignment="1">
      <alignment horizontal="center" wrapText="1"/>
    </xf>
    <xf numFmtId="10" fontId="9" fillId="9" borderId="0" xfId="3" applyNumberFormat="1" applyFont="1" applyFill="1" applyBorder="1" applyAlignment="1">
      <alignment horizontal="center" wrapText="1"/>
    </xf>
    <xf numFmtId="164" fontId="1" fillId="2" borderId="0" xfId="12" applyFont="1" applyFill="1" applyAlignment="1"/>
    <xf numFmtId="164" fontId="1" fillId="0" borderId="0" xfId="12" applyFont="1" applyFill="1" applyBorder="1" applyAlignment="1">
      <alignment horizontal="center" wrapText="1"/>
    </xf>
    <xf numFmtId="0" fontId="23" fillId="9" borderId="0" xfId="5" applyFont="1" applyFill="1" applyAlignment="1">
      <alignment horizontal="left" wrapText="1"/>
    </xf>
    <xf numFmtId="164" fontId="19" fillId="9" borderId="16" xfId="12" applyFont="1" applyFill="1" applyBorder="1" applyAlignment="1">
      <alignment horizontal="center" wrapText="1"/>
    </xf>
    <xf numFmtId="10" fontId="19" fillId="9" borderId="16" xfId="12" applyNumberFormat="1" applyFont="1" applyFill="1" applyBorder="1" applyAlignment="1">
      <alignment horizontal="center" wrapText="1"/>
    </xf>
    <xf numFmtId="0" fontId="1" fillId="9" borderId="21" xfId="5" applyFill="1" applyBorder="1" applyAlignment="1">
      <alignment horizontal="left" wrapText="1"/>
    </xf>
    <xf numFmtId="173" fontId="1" fillId="9" borderId="0" xfId="8" applyFont="1" applyFill="1" applyBorder="1" applyAlignment="1">
      <alignment horizontal="center" wrapText="1"/>
    </xf>
    <xf numFmtId="2" fontId="1" fillId="0" borderId="21" xfId="5" applyNumberFormat="1" applyBorder="1" applyAlignment="1">
      <alignment horizontal="left"/>
    </xf>
    <xf numFmtId="4" fontId="0" fillId="2" borderId="0" xfId="0" applyNumberFormat="1" applyFill="1"/>
    <xf numFmtId="164" fontId="14" fillId="9" borderId="0" xfId="12" applyFont="1" applyFill="1" applyBorder="1" applyAlignment="1">
      <alignment horizontal="center" wrapText="1"/>
    </xf>
    <xf numFmtId="10" fontId="14" fillId="9" borderId="0" xfId="13" applyNumberFormat="1" applyFont="1" applyFill="1" applyBorder="1" applyAlignment="1">
      <alignment horizontal="center" wrapText="1"/>
    </xf>
    <xf numFmtId="0" fontId="22" fillId="9" borderId="0" xfId="5" applyFont="1" applyFill="1" applyAlignment="1">
      <alignment horizontal="left" wrapText="1"/>
    </xf>
    <xf numFmtId="164" fontId="14" fillId="9" borderId="49" xfId="12" applyFont="1" applyFill="1" applyBorder="1" applyAlignment="1">
      <alignment horizontal="center"/>
    </xf>
    <xf numFmtId="10" fontId="14" fillId="0" borderId="49" xfId="13" applyNumberFormat="1" applyFont="1" applyFill="1" applyBorder="1" applyAlignment="1">
      <alignment horizontal="center" wrapText="1"/>
    </xf>
    <xf numFmtId="2" fontId="17" fillId="9" borderId="21" xfId="5" applyNumberFormat="1" applyFont="1" applyFill="1" applyBorder="1" applyAlignment="1">
      <alignment horizontal="left"/>
    </xf>
    <xf numFmtId="164" fontId="14" fillId="9" borderId="0" xfId="12" applyFont="1" applyFill="1" applyBorder="1" applyAlignment="1">
      <alignment horizontal="center"/>
    </xf>
    <xf numFmtId="10" fontId="14" fillId="0" borderId="0" xfId="13" applyNumberFormat="1" applyFont="1" applyFill="1" applyBorder="1" applyAlignment="1">
      <alignment horizontal="center" wrapText="1"/>
    </xf>
    <xf numFmtId="164" fontId="0" fillId="2" borderId="0" xfId="0" applyNumberFormat="1" applyFill="1"/>
    <xf numFmtId="0" fontId="22" fillId="6" borderId="42" xfId="5" applyFont="1" applyFill="1" applyBorder="1" applyAlignment="1">
      <alignment horizontal="center"/>
    </xf>
    <xf numFmtId="0" fontId="22" fillId="6" borderId="50" xfId="5" applyFont="1" applyFill="1" applyBorder="1" applyAlignment="1">
      <alignment horizontal="center"/>
    </xf>
    <xf numFmtId="14" fontId="1" fillId="15" borderId="1" xfId="5" applyNumberFormat="1" applyFill="1" applyBorder="1" applyAlignment="1">
      <alignment horizontal="left" wrapText="1"/>
    </xf>
    <xf numFmtId="164" fontId="1" fillId="0" borderId="1" xfId="1" applyFont="1" applyFill="1" applyBorder="1" applyAlignment="1">
      <alignment wrapText="1"/>
    </xf>
    <xf numFmtId="164" fontId="1" fillId="0" borderId="42" xfId="1" applyFont="1" applyFill="1" applyBorder="1" applyAlignment="1">
      <alignment wrapText="1"/>
    </xf>
    <xf numFmtId="164" fontId="1" fillId="0" borderId="2" xfId="1" applyFont="1" applyFill="1" applyBorder="1" applyAlignment="1"/>
    <xf numFmtId="10" fontId="14" fillId="0" borderId="42" xfId="3" applyNumberFormat="1" applyFont="1" applyFill="1" applyBorder="1" applyAlignment="1">
      <alignment wrapText="1"/>
    </xf>
    <xf numFmtId="14" fontId="1" fillId="15" borderId="34" xfId="5" applyNumberFormat="1" applyFill="1" applyBorder="1" applyAlignment="1">
      <alignment horizontal="left" wrapText="1"/>
    </xf>
    <xf numFmtId="164" fontId="0" fillId="2" borderId="21" xfId="1" applyFont="1" applyFill="1" applyBorder="1"/>
    <xf numFmtId="164" fontId="0" fillId="2" borderId="51" xfId="1" applyFont="1" applyFill="1" applyBorder="1"/>
    <xf numFmtId="164" fontId="0" fillId="2" borderId="0" xfId="1" applyFont="1" applyFill="1" applyBorder="1" applyAlignment="1"/>
    <xf numFmtId="10" fontId="14" fillId="2" borderId="50" xfId="3" applyNumberFormat="1" applyFont="1" applyFill="1" applyBorder="1"/>
    <xf numFmtId="176" fontId="9" fillId="9" borderId="29" xfId="3" applyNumberFormat="1" applyFont="1" applyFill="1" applyBorder="1" applyAlignment="1">
      <alignment horizontal="center" wrapText="1"/>
    </xf>
    <xf numFmtId="164" fontId="0" fillId="2" borderId="1" xfId="1" applyFont="1" applyFill="1" applyBorder="1"/>
    <xf numFmtId="164" fontId="0" fillId="2" borderId="42" xfId="1" applyFont="1" applyFill="1" applyBorder="1"/>
    <xf numFmtId="164" fontId="0" fillId="2" borderId="2" xfId="1" applyFont="1" applyFill="1" applyBorder="1" applyAlignment="1"/>
    <xf numFmtId="10" fontId="14" fillId="2" borderId="42" xfId="3" applyNumberFormat="1" applyFont="1" applyFill="1" applyBorder="1"/>
    <xf numFmtId="164" fontId="1" fillId="0" borderId="2" xfId="1" applyFont="1" applyFill="1" applyBorder="1" applyAlignment="1">
      <alignment wrapText="1"/>
    </xf>
    <xf numFmtId="176" fontId="9" fillId="0" borderId="29" xfId="3" applyNumberFormat="1" applyFont="1" applyFill="1" applyBorder="1" applyAlignment="1">
      <alignment horizontal="center" wrapText="1"/>
    </xf>
    <xf numFmtId="14" fontId="1" fillId="15" borderId="42" xfId="5" applyNumberFormat="1" applyFill="1" applyBorder="1" applyAlignment="1">
      <alignment horizontal="left" wrapText="1"/>
    </xf>
    <xf numFmtId="0" fontId="1" fillId="14" borderId="21" xfId="5" applyFill="1" applyBorder="1" applyAlignment="1">
      <alignment horizontal="left" wrapText="1"/>
    </xf>
    <xf numFmtId="173" fontId="1" fillId="14" borderId="0" xfId="8" applyFont="1" applyFill="1" applyBorder="1" applyAlignment="1">
      <alignment horizontal="center" wrapText="1"/>
    </xf>
    <xf numFmtId="0" fontId="22" fillId="6" borderId="1" xfId="5" applyFont="1" applyFill="1" applyBorder="1" applyAlignment="1">
      <alignment horizontal="center"/>
    </xf>
    <xf numFmtId="0" fontId="22" fillId="13" borderId="42" xfId="5" applyFont="1" applyFill="1" applyBorder="1" applyAlignment="1">
      <alignment horizontal="center"/>
    </xf>
    <xf numFmtId="0" fontId="9" fillId="14" borderId="29" xfId="5" applyFont="1" applyFill="1" applyBorder="1" applyAlignment="1">
      <alignment horizontal="center"/>
    </xf>
    <xf numFmtId="177" fontId="1" fillId="14" borderId="53" xfId="14" applyNumberFormat="1" applyFont="1" applyFill="1" applyBorder="1" applyAlignment="1"/>
    <xf numFmtId="177" fontId="1" fillId="0" borderId="53" xfId="14" applyNumberFormat="1" applyFont="1" applyFill="1" applyBorder="1" applyAlignment="1">
      <alignment horizontal="right"/>
    </xf>
    <xf numFmtId="178" fontId="1" fillId="14" borderId="40" xfId="8" applyNumberFormat="1" applyFont="1" applyFill="1" applyBorder="1" applyAlignment="1"/>
    <xf numFmtId="178" fontId="1" fillId="0" borderId="18" xfId="8" applyNumberFormat="1" applyFont="1" applyFill="1" applyBorder="1" applyAlignment="1"/>
    <xf numFmtId="178" fontId="15" fillId="14" borderId="40" xfId="8" applyNumberFormat="1" applyFont="1" applyFill="1" applyBorder="1" applyAlignment="1"/>
    <xf numFmtId="177" fontId="1" fillId="0" borderId="53" xfId="14" applyNumberFormat="1" applyFont="1" applyFill="1" applyBorder="1" applyAlignment="1"/>
    <xf numFmtId="178" fontId="18" fillId="14" borderId="29" xfId="5" applyNumberFormat="1" applyFont="1" applyFill="1" applyBorder="1" applyAlignment="1">
      <alignment horizontal="center"/>
    </xf>
    <xf numFmtId="10" fontId="15" fillId="14" borderId="40" xfId="3" applyNumberFormat="1" applyFont="1" applyFill="1" applyBorder="1" applyAlignment="1"/>
    <xf numFmtId="10" fontId="1" fillId="0" borderId="18" xfId="3" applyNumberFormat="1" applyFont="1" applyFill="1" applyBorder="1" applyAlignment="1"/>
    <xf numFmtId="10" fontId="15" fillId="0" borderId="40" xfId="3" applyNumberFormat="1" applyFont="1" applyFill="1" applyBorder="1" applyAlignment="1"/>
    <xf numFmtId="10" fontId="1" fillId="0" borderId="40" xfId="3" applyNumberFormat="1" applyFont="1" applyFill="1" applyBorder="1" applyAlignment="1"/>
    <xf numFmtId="2" fontId="0" fillId="2" borderId="0" xfId="0" applyNumberFormat="1" applyFill="1"/>
    <xf numFmtId="43" fontId="1" fillId="0" borderId="12" xfId="14" applyFont="1" applyFill="1" applyBorder="1" applyAlignment="1">
      <alignment horizontal="right"/>
    </xf>
    <xf numFmtId="43" fontId="1" fillId="7" borderId="54" xfId="14" applyFont="1" applyFill="1" applyBorder="1" applyAlignment="1">
      <alignment horizontal="right"/>
    </xf>
    <xf numFmtId="10" fontId="9" fillId="14" borderId="29" xfId="5" applyNumberFormat="1" applyFont="1" applyFill="1" applyBorder="1" applyAlignment="1">
      <alignment horizontal="center"/>
    </xf>
    <xf numFmtId="0" fontId="15" fillId="10" borderId="18" xfId="5" applyFont="1" applyFill="1" applyBorder="1" applyAlignment="1">
      <alignment horizontal="left" wrapText="1"/>
    </xf>
    <xf numFmtId="0" fontId="15" fillId="10" borderId="17" xfId="5" applyFont="1" applyFill="1" applyBorder="1" applyAlignment="1">
      <alignment horizontal="left" wrapText="1"/>
    </xf>
    <xf numFmtId="10" fontId="15" fillId="0" borderId="54" xfId="3" applyNumberFormat="1" applyFont="1" applyFill="1" applyBorder="1" applyAlignment="1"/>
    <xf numFmtId="10" fontId="15" fillId="0" borderId="41" xfId="3" applyNumberFormat="1" applyFont="1" applyFill="1" applyBorder="1" applyAlignment="1"/>
    <xf numFmtId="10" fontId="1" fillId="0" borderId="0" xfId="3" applyNumberFormat="1" applyFont="1" applyFill="1" applyBorder="1" applyAlignment="1">
      <alignment horizontal="right"/>
    </xf>
    <xf numFmtId="10" fontId="1" fillId="0" borderId="0" xfId="3" applyNumberFormat="1" applyFont="1" applyFill="1" applyBorder="1" applyAlignment="1"/>
    <xf numFmtId="10" fontId="15" fillId="14" borderId="0" xfId="13" applyNumberFormat="1" applyFont="1" applyFill="1" applyBorder="1" applyAlignment="1">
      <alignment horizontal="right"/>
    </xf>
    <xf numFmtId="0" fontId="9" fillId="9" borderId="29" xfId="5" applyFont="1" applyFill="1" applyBorder="1" applyAlignment="1">
      <alignment horizontal="center"/>
    </xf>
    <xf numFmtId="179" fontId="26" fillId="0" borderId="53" xfId="1" applyNumberFormat="1" applyFont="1" applyFill="1" applyBorder="1" applyAlignment="1">
      <alignment horizontal="right"/>
    </xf>
    <xf numFmtId="179" fontId="25" fillId="9" borderId="40" xfId="14" applyNumberFormat="1" applyFont="1" applyFill="1" applyBorder="1" applyAlignment="1">
      <alignment horizontal="left"/>
    </xf>
    <xf numFmtId="179" fontId="1" fillId="0" borderId="40" xfId="14" applyNumberFormat="1" applyFont="1" applyFill="1" applyBorder="1" applyAlignment="1">
      <alignment horizontal="left"/>
    </xf>
    <xf numFmtId="168" fontId="9" fillId="9" borderId="0" xfId="14" applyNumberFormat="1" applyFont="1" applyFill="1" applyBorder="1" applyAlignment="1"/>
    <xf numFmtId="179" fontId="25" fillId="0" borderId="40" xfId="14" applyNumberFormat="1" applyFont="1" applyFill="1" applyBorder="1" applyAlignment="1">
      <alignment horizontal="left"/>
    </xf>
    <xf numFmtId="3" fontId="26" fillId="9" borderId="55" xfId="14" applyNumberFormat="1" applyFont="1" applyFill="1" applyBorder="1" applyAlignment="1">
      <alignment horizontal="right"/>
    </xf>
    <xf numFmtId="177" fontId="9" fillId="9" borderId="0" xfId="5" applyNumberFormat="1" applyFont="1" applyFill="1"/>
    <xf numFmtId="14" fontId="9" fillId="9" borderId="0" xfId="5" applyNumberFormat="1" applyFont="1" applyFill="1"/>
    <xf numFmtId="43" fontId="9" fillId="9" borderId="29" xfId="14" applyFont="1" applyFill="1" applyBorder="1" applyAlignment="1">
      <alignment horizontal="center"/>
    </xf>
    <xf numFmtId="2" fontId="26" fillId="6" borderId="37" xfId="5" applyNumberFormat="1" applyFont="1" applyFill="1" applyBorder="1"/>
    <xf numFmtId="2" fontId="25" fillId="6" borderId="33" xfId="5" applyNumberFormat="1" applyFont="1" applyFill="1" applyBorder="1"/>
    <xf numFmtId="179" fontId="26" fillId="0" borderId="39" xfId="1" applyNumberFormat="1" applyFont="1" applyFill="1" applyBorder="1" applyAlignment="1"/>
    <xf numFmtId="43" fontId="9" fillId="9" borderId="0" xfId="14" applyFont="1" applyFill="1" applyBorder="1" applyAlignment="1"/>
    <xf numFmtId="2" fontId="25" fillId="6" borderId="18" xfId="5" applyNumberFormat="1" applyFont="1" applyFill="1" applyBorder="1"/>
    <xf numFmtId="2" fontId="25" fillId="6" borderId="17" xfId="5" applyNumberFormat="1" applyFont="1" applyFill="1" applyBorder="1"/>
    <xf numFmtId="179" fontId="15" fillId="0" borderId="40" xfId="1" applyNumberFormat="1" applyFont="1" applyFill="1" applyBorder="1" applyAlignment="1" applyProtection="1">
      <alignment horizontal="right"/>
    </xf>
    <xf numFmtId="180" fontId="9" fillId="9" borderId="0" xfId="5" applyNumberFormat="1" applyFont="1" applyFill="1"/>
    <xf numFmtId="2" fontId="25" fillId="6" borderId="18" xfId="5" applyNumberFormat="1" applyFont="1" applyFill="1" applyBorder="1" applyAlignment="1">
      <alignment horizontal="left"/>
    </xf>
    <xf numFmtId="2" fontId="25" fillId="6" borderId="16" xfId="5" applyNumberFormat="1" applyFont="1" applyFill="1" applyBorder="1" applyAlignment="1">
      <alignment horizontal="left"/>
    </xf>
    <xf numFmtId="179" fontId="15" fillId="0" borderId="53" xfId="1" applyNumberFormat="1" applyFont="1" applyFill="1" applyBorder="1" applyAlignment="1" applyProtection="1">
      <alignment horizontal="right"/>
    </xf>
    <xf numFmtId="2" fontId="26" fillId="6" borderId="18" xfId="5" applyNumberFormat="1" applyFont="1" applyFill="1" applyBorder="1"/>
    <xf numFmtId="179" fontId="27" fillId="0" borderId="51" xfId="1" applyNumberFormat="1" applyFont="1" applyFill="1" applyBorder="1" applyAlignment="1" applyProtection="1">
      <alignment horizontal="right"/>
    </xf>
    <xf numFmtId="2" fontId="25" fillId="6" borderId="17" xfId="5" applyNumberFormat="1" applyFont="1" applyFill="1" applyBorder="1" applyAlignment="1">
      <alignment horizontal="left"/>
    </xf>
    <xf numFmtId="175" fontId="25" fillId="6" borderId="18" xfId="5" applyNumberFormat="1" applyFont="1" applyFill="1" applyBorder="1" applyAlignment="1">
      <alignment horizontal="left"/>
    </xf>
    <xf numFmtId="175" fontId="25" fillId="6" borderId="17" xfId="5" applyNumberFormat="1" applyFont="1" applyFill="1" applyBorder="1" applyAlignment="1">
      <alignment horizontal="left"/>
    </xf>
    <xf numFmtId="2" fontId="14" fillId="6" borderId="24" xfId="5" applyNumberFormat="1" applyFont="1" applyFill="1" applyBorder="1"/>
    <xf numFmtId="2" fontId="1" fillId="6" borderId="27" xfId="5" applyNumberFormat="1" applyFill="1" applyBorder="1"/>
    <xf numFmtId="179" fontId="28" fillId="0" borderId="55" xfId="1" applyNumberFormat="1" applyFont="1" applyFill="1" applyBorder="1" applyAlignment="1"/>
    <xf numFmtId="164" fontId="9" fillId="2" borderId="21" xfId="1" applyFont="1" applyFill="1" applyBorder="1" applyAlignment="1"/>
    <xf numFmtId="168" fontId="9" fillId="2" borderId="0" xfId="5" applyNumberFormat="1" applyFont="1" applyFill="1"/>
    <xf numFmtId="2" fontId="25" fillId="6" borderId="37" xfId="5" applyNumberFormat="1" applyFont="1" applyFill="1" applyBorder="1"/>
    <xf numFmtId="179" fontId="26" fillId="9" borderId="39" xfId="1" applyNumberFormat="1" applyFont="1" applyFill="1" applyBorder="1" applyAlignment="1"/>
    <xf numFmtId="179" fontId="9" fillId="9" borderId="0" xfId="5" applyNumberFormat="1" applyFont="1" applyFill="1"/>
    <xf numFmtId="10" fontId="15" fillId="14" borderId="20" xfId="13" applyNumberFormat="1" applyFont="1" applyFill="1" applyBorder="1" applyAlignment="1">
      <alignment horizontal="right"/>
    </xf>
    <xf numFmtId="10" fontId="15" fillId="14" borderId="19" xfId="13" applyNumberFormat="1" applyFont="1" applyFill="1" applyBorder="1" applyAlignment="1">
      <alignment horizontal="right"/>
    </xf>
    <xf numFmtId="10" fontId="15" fillId="14" borderId="13" xfId="13" applyNumberFormat="1" applyFont="1" applyFill="1" applyBorder="1" applyAlignment="1">
      <alignment horizontal="right"/>
    </xf>
    <xf numFmtId="10" fontId="15" fillId="14" borderId="52" xfId="13" applyNumberFormat="1" applyFont="1" applyFill="1" applyBorder="1" applyAlignment="1">
      <alignment horizontal="right"/>
    </xf>
    <xf numFmtId="10" fontId="15" fillId="14" borderId="22" xfId="13" applyNumberFormat="1" applyFont="1" applyFill="1" applyBorder="1" applyAlignment="1">
      <alignment horizontal="right"/>
    </xf>
    <xf numFmtId="10" fontId="15" fillId="14" borderId="10" xfId="13" applyNumberFormat="1" applyFont="1" applyFill="1" applyBorder="1" applyAlignment="1">
      <alignment horizontal="right"/>
    </xf>
    <xf numFmtId="10" fontId="15" fillId="14" borderId="8" xfId="13" applyNumberFormat="1" applyFont="1" applyFill="1" applyBorder="1" applyAlignment="1">
      <alignment horizontal="right"/>
    </xf>
    <xf numFmtId="10" fontId="15" fillId="14" borderId="9" xfId="13" applyNumberFormat="1" applyFont="1" applyFill="1" applyBorder="1" applyAlignment="1">
      <alignment horizontal="right"/>
    </xf>
    <xf numFmtId="0" fontId="22" fillId="6" borderId="1" xfId="5" applyFont="1" applyFill="1" applyBorder="1" applyAlignment="1">
      <alignment horizontal="center" vertical="center" wrapText="1"/>
    </xf>
    <xf numFmtId="0" fontId="22" fillId="6" borderId="42" xfId="5" applyFont="1" applyFill="1" applyBorder="1" applyAlignment="1">
      <alignment horizontal="center" vertical="center" wrapText="1"/>
    </xf>
    <xf numFmtId="168" fontId="22" fillId="6" borderId="42" xfId="5" applyNumberFormat="1" applyFont="1" applyFill="1" applyBorder="1" applyAlignment="1">
      <alignment horizontal="center" vertical="center" wrapText="1"/>
    </xf>
    <xf numFmtId="167" fontId="1" fillId="9" borderId="50" xfId="5" applyNumberFormat="1" applyFill="1" applyBorder="1" applyAlignment="1">
      <alignment horizontal="right" vertical="top" wrapText="1"/>
    </xf>
    <xf numFmtId="167" fontId="1" fillId="2" borderId="50" xfId="8" applyNumberFormat="1" applyFont="1" applyFill="1" applyBorder="1" applyAlignment="1">
      <alignment horizontal="right" vertical="top"/>
    </xf>
    <xf numFmtId="0" fontId="25" fillId="6" borderId="50" xfId="5" applyFont="1" applyFill="1" applyBorder="1" applyAlignment="1">
      <alignment horizontal="center" vertical="top"/>
    </xf>
    <xf numFmtId="181" fontId="1" fillId="0" borderId="50" xfId="8" applyNumberFormat="1" applyFont="1" applyFill="1" applyBorder="1" applyAlignment="1">
      <alignment horizontal="right" vertical="top"/>
    </xf>
    <xf numFmtId="165" fontId="1" fillId="9" borderId="50" xfId="8" applyNumberFormat="1" applyFont="1" applyFill="1" applyBorder="1" applyAlignment="1">
      <alignment horizontal="right" vertical="top"/>
    </xf>
    <xf numFmtId="164" fontId="1" fillId="0" borderId="50" xfId="1" applyFont="1" applyFill="1" applyBorder="1" applyAlignment="1">
      <alignment horizontal="right" vertical="top"/>
    </xf>
    <xf numFmtId="164" fontId="1" fillId="9" borderId="50" xfId="1" applyFont="1" applyFill="1" applyBorder="1" applyAlignment="1">
      <alignment horizontal="right" vertical="top"/>
    </xf>
    <xf numFmtId="10" fontId="1" fillId="9" borderId="50" xfId="5" applyNumberFormat="1" applyFill="1" applyBorder="1" applyAlignment="1">
      <alignment horizontal="right" vertical="top" wrapText="1"/>
    </xf>
    <xf numFmtId="10" fontId="1" fillId="2" borderId="50" xfId="3" applyNumberFormat="1" applyFont="1" applyFill="1" applyBorder="1" applyAlignment="1">
      <alignment horizontal="right" vertical="top"/>
    </xf>
    <xf numFmtId="10" fontId="1" fillId="2" borderId="50" xfId="8" applyNumberFormat="1" applyFont="1" applyFill="1" applyBorder="1" applyAlignment="1">
      <alignment horizontal="right" vertical="top"/>
    </xf>
    <xf numFmtId="10" fontId="1" fillId="0" borderId="42" xfId="15" applyNumberFormat="1" applyFont="1" applyBorder="1" applyAlignment="1">
      <alignment horizontal="right" vertical="top"/>
    </xf>
    <xf numFmtId="10" fontId="1" fillId="0" borderId="3" xfId="15" applyNumberFormat="1" applyFont="1" applyBorder="1" applyAlignment="1">
      <alignment horizontal="right" vertical="top" wrapText="1"/>
    </xf>
    <xf numFmtId="181" fontId="1" fillId="0" borderId="51" xfId="8" applyNumberFormat="1" applyFont="1" applyFill="1" applyBorder="1" applyAlignment="1">
      <alignment horizontal="right" vertical="top"/>
    </xf>
    <xf numFmtId="165" fontId="1" fillId="9" borderId="29" xfId="15" applyNumberFormat="1" applyFont="1" applyFill="1" applyBorder="1" applyAlignment="1">
      <alignment horizontal="right" vertical="top" wrapText="1"/>
    </xf>
    <xf numFmtId="178" fontId="1" fillId="0" borderId="42" xfId="15" applyNumberFormat="1" applyFont="1" applyBorder="1" applyAlignment="1">
      <alignment horizontal="right" vertical="top"/>
    </xf>
    <xf numFmtId="178" fontId="1" fillId="9" borderId="3" xfId="15" applyNumberFormat="1" applyFont="1" applyFill="1" applyBorder="1" applyAlignment="1">
      <alignment horizontal="right" vertical="top" wrapText="1"/>
    </xf>
    <xf numFmtId="2" fontId="1" fillId="9" borderId="42" xfId="15" applyNumberFormat="1" applyFont="1" applyFill="1" applyBorder="1" applyAlignment="1">
      <alignment horizontal="right" vertical="top"/>
    </xf>
    <xf numFmtId="164" fontId="1" fillId="9" borderId="3" xfId="15" applyNumberFormat="1" applyFont="1" applyFill="1" applyBorder="1" applyAlignment="1">
      <alignment horizontal="right" vertical="top" wrapText="1"/>
    </xf>
    <xf numFmtId="10" fontId="1" fillId="9" borderId="42" xfId="15" applyNumberFormat="1" applyFont="1" applyFill="1" applyBorder="1" applyAlignment="1">
      <alignment horizontal="right" vertical="top"/>
    </xf>
    <xf numFmtId="173" fontId="1" fillId="9" borderId="42" xfId="11" applyNumberFormat="1" applyFont="1" applyFill="1" applyBorder="1" applyAlignment="1">
      <alignment horizontal="right" vertical="top"/>
    </xf>
    <xf numFmtId="173" fontId="1" fillId="9" borderId="3" xfId="11" applyNumberFormat="1" applyFont="1" applyFill="1" applyBorder="1" applyAlignment="1">
      <alignment horizontal="right" vertical="top"/>
    </xf>
    <xf numFmtId="0" fontId="25" fillId="6" borderId="42" xfId="5" applyFont="1" applyFill="1" applyBorder="1" applyAlignment="1">
      <alignment horizontal="center" vertical="top"/>
    </xf>
    <xf numFmtId="164" fontId="1" fillId="9" borderId="38" xfId="1" applyFont="1" applyFill="1" applyBorder="1" applyAlignment="1">
      <alignment horizontal="right" vertical="top"/>
    </xf>
    <xf numFmtId="164" fontId="1" fillId="9" borderId="6" xfId="1" applyFont="1" applyFill="1" applyBorder="1" applyAlignment="1">
      <alignment horizontal="right" vertical="top" wrapText="1"/>
    </xf>
    <xf numFmtId="164" fontId="1" fillId="9" borderId="51" xfId="1" applyFont="1" applyFill="1" applyBorder="1" applyAlignment="1">
      <alignment horizontal="right" vertical="top"/>
    </xf>
    <xf numFmtId="164" fontId="1" fillId="9" borderId="29" xfId="1" applyFont="1" applyFill="1" applyBorder="1" applyAlignment="1">
      <alignment horizontal="right" vertical="top"/>
    </xf>
    <xf numFmtId="10" fontId="1" fillId="9" borderId="56" xfId="15" applyNumberFormat="1" applyFont="1" applyFill="1" applyBorder="1" applyAlignment="1">
      <alignment horizontal="right" vertical="top"/>
    </xf>
    <xf numFmtId="10" fontId="1" fillId="9" borderId="31" xfId="15" applyNumberFormat="1" applyFont="1" applyFill="1" applyBorder="1" applyAlignment="1">
      <alignment horizontal="right" vertical="top" wrapText="1"/>
    </xf>
    <xf numFmtId="0" fontId="25" fillId="6" borderId="39" xfId="5" applyFont="1" applyFill="1" applyBorder="1" applyAlignment="1">
      <alignment horizontal="center" vertical="top"/>
    </xf>
    <xf numFmtId="181" fontId="1" fillId="2" borderId="57" xfId="8" applyNumberFormat="1" applyFont="1" applyFill="1" applyBorder="1" applyAlignment="1">
      <alignment horizontal="right" vertical="top"/>
    </xf>
    <xf numFmtId="165" fontId="1" fillId="9" borderId="15" xfId="15" applyNumberFormat="1" applyFont="1" applyFill="1" applyBorder="1" applyAlignment="1">
      <alignment horizontal="right" vertical="top" wrapText="1"/>
    </xf>
    <xf numFmtId="0" fontId="25" fillId="6" borderId="40" xfId="5" applyFont="1" applyFill="1" applyBorder="1" applyAlignment="1">
      <alignment horizontal="center" vertical="top"/>
    </xf>
    <xf numFmtId="174" fontId="1" fillId="2" borderId="57" xfId="15" applyNumberFormat="1" applyFont="1" applyFill="1" applyBorder="1" applyAlignment="1">
      <alignment horizontal="right" vertical="top"/>
    </xf>
    <xf numFmtId="174" fontId="1" fillId="0" borderId="15" xfId="15" applyNumberFormat="1" applyFont="1" applyBorder="1" applyAlignment="1">
      <alignment horizontal="right" vertical="top" wrapText="1"/>
    </xf>
    <xf numFmtId="2" fontId="1" fillId="9" borderId="57" xfId="15" applyNumberFormat="1" applyFont="1" applyFill="1" applyBorder="1" applyAlignment="1">
      <alignment horizontal="right" vertical="top"/>
    </xf>
    <xf numFmtId="164" fontId="1" fillId="2" borderId="15" xfId="15" applyNumberFormat="1" applyFont="1" applyFill="1" applyBorder="1" applyAlignment="1">
      <alignment horizontal="right" vertical="top" wrapText="1"/>
    </xf>
    <xf numFmtId="167" fontId="1" fillId="9" borderId="57" xfId="15" applyNumberFormat="1" applyFont="1" applyFill="1" applyBorder="1" applyAlignment="1">
      <alignment horizontal="right" vertical="top"/>
    </xf>
    <xf numFmtId="167" fontId="1" fillId="0" borderId="15" xfId="15" applyNumberFormat="1" applyFont="1" applyBorder="1" applyAlignment="1">
      <alignment horizontal="right" vertical="top" wrapText="1"/>
    </xf>
    <xf numFmtId="173" fontId="1" fillId="9" borderId="57" xfId="11" applyNumberFormat="1" applyFont="1" applyFill="1" applyBorder="1" applyAlignment="1">
      <alignment horizontal="right" vertical="top"/>
    </xf>
    <xf numFmtId="173" fontId="1" fillId="9" borderId="15" xfId="11" applyNumberFormat="1" applyFont="1" applyFill="1" applyBorder="1" applyAlignment="1">
      <alignment horizontal="right" vertical="top"/>
    </xf>
    <xf numFmtId="164" fontId="1" fillId="9" borderId="57" xfId="1" applyFont="1" applyFill="1" applyBorder="1" applyAlignment="1">
      <alignment horizontal="right" vertical="top"/>
    </xf>
    <xf numFmtId="164" fontId="1" fillId="9" borderId="15" xfId="1" applyFont="1" applyFill="1" applyBorder="1" applyAlignment="1">
      <alignment horizontal="right" vertical="top" wrapText="1"/>
    </xf>
    <xf numFmtId="164" fontId="1" fillId="9" borderId="58" xfId="1" applyFont="1" applyFill="1" applyBorder="1" applyAlignment="1">
      <alignment horizontal="right" vertical="top"/>
    </xf>
    <xf numFmtId="164" fontId="1" fillId="9" borderId="26" xfId="1" applyFont="1" applyFill="1" applyBorder="1" applyAlignment="1">
      <alignment horizontal="right" vertical="top" wrapText="1"/>
    </xf>
    <xf numFmtId="0" fontId="25" fillId="6" borderId="41" xfId="5" applyFont="1" applyFill="1" applyBorder="1" applyAlignment="1">
      <alignment horizontal="center" vertical="top"/>
    </xf>
    <xf numFmtId="2" fontId="25" fillId="15" borderId="34" xfId="15" applyNumberFormat="1" applyFont="1" applyFill="1" applyBorder="1" applyAlignment="1">
      <alignment vertical="center" wrapText="1"/>
    </xf>
    <xf numFmtId="10" fontId="1" fillId="9" borderId="51" xfId="13" applyNumberFormat="1" applyFont="1" applyFill="1" applyBorder="1" applyAlignment="1">
      <alignment horizontal="right" vertical="top"/>
    </xf>
    <xf numFmtId="173" fontId="1" fillId="9" borderId="51" xfId="13" applyNumberFormat="1" applyFont="1" applyFill="1" applyBorder="1" applyAlignment="1">
      <alignment horizontal="right" vertical="top" wrapText="1"/>
    </xf>
    <xf numFmtId="0" fontId="25" fillId="6" borderId="38" xfId="5" applyFont="1" applyFill="1" applyBorder="1" applyAlignment="1">
      <alignment horizontal="center" vertical="top"/>
    </xf>
    <xf numFmtId="2" fontId="25" fillId="15" borderId="1" xfId="15" applyNumberFormat="1" applyFont="1" applyFill="1" applyBorder="1" applyAlignment="1">
      <alignment vertical="center" wrapText="1"/>
    </xf>
    <xf numFmtId="2" fontId="25" fillId="9" borderId="4" xfId="15" applyNumberFormat="1" applyFont="1" applyFill="1" applyBorder="1" applyAlignment="1">
      <alignment horizontal="left" vertical="top"/>
    </xf>
    <xf numFmtId="2" fontId="25" fillId="9" borderId="6" xfId="15" applyNumberFormat="1" applyFont="1" applyFill="1" applyBorder="1" applyAlignment="1">
      <alignment horizontal="left" vertical="top"/>
    </xf>
    <xf numFmtId="164" fontId="1" fillId="2" borderId="42" xfId="15" applyNumberFormat="1" applyFont="1" applyFill="1" applyBorder="1" applyAlignment="1">
      <alignment horizontal="right" vertical="top" wrapText="1"/>
    </xf>
    <xf numFmtId="2" fontId="25" fillId="15" borderId="42" xfId="15" applyNumberFormat="1" applyFont="1" applyFill="1" applyBorder="1" applyAlignment="1">
      <alignment vertical="center" wrapText="1"/>
    </xf>
    <xf numFmtId="2" fontId="25" fillId="9" borderId="1" xfId="15" applyNumberFormat="1" applyFont="1" applyFill="1" applyBorder="1" applyAlignment="1">
      <alignment horizontal="left" vertical="top"/>
    </xf>
    <xf numFmtId="2" fontId="25" fillId="9" borderId="3" xfId="15" applyNumberFormat="1" applyFont="1" applyFill="1" applyBorder="1" applyAlignment="1">
      <alignment horizontal="left" vertical="top"/>
    </xf>
    <xf numFmtId="2" fontId="25" fillId="15" borderId="21" xfId="15" applyNumberFormat="1" applyFont="1" applyFill="1" applyBorder="1" applyAlignment="1">
      <alignment vertical="center" wrapText="1"/>
    </xf>
    <xf numFmtId="2" fontId="25" fillId="9" borderId="21" xfId="15" applyNumberFormat="1" applyFont="1" applyFill="1" applyBorder="1" applyAlignment="1">
      <alignment horizontal="left" vertical="top"/>
    </xf>
    <xf numFmtId="2" fontId="25" fillId="9" borderId="29" xfId="15" applyNumberFormat="1" applyFont="1" applyFill="1" applyBorder="1" applyAlignment="1">
      <alignment horizontal="left" vertical="top"/>
    </xf>
    <xf numFmtId="173" fontId="1" fillId="0" borderId="51" xfId="11" applyNumberFormat="1" applyFont="1" applyFill="1" applyBorder="1" applyAlignment="1">
      <alignment horizontal="right" vertical="top"/>
    </xf>
    <xf numFmtId="0" fontId="25" fillId="6" borderId="51" xfId="5" applyFont="1" applyFill="1" applyBorder="1" applyAlignment="1">
      <alignment horizontal="center" vertical="top"/>
    </xf>
    <xf numFmtId="173" fontId="1" fillId="9" borderId="42" xfId="15" applyNumberFormat="1" applyFont="1" applyFill="1" applyBorder="1" applyAlignment="1">
      <alignment horizontal="right"/>
    </xf>
    <xf numFmtId="0" fontId="1" fillId="2" borderId="42" xfId="5" applyFill="1" applyBorder="1" applyAlignment="1">
      <alignment horizontal="right"/>
    </xf>
    <xf numFmtId="173" fontId="1" fillId="0" borderId="42" xfId="15" applyNumberFormat="1" applyFont="1" applyBorder="1" applyAlignment="1">
      <alignment horizontal="right" vertical="center"/>
    </xf>
    <xf numFmtId="164" fontId="1" fillId="2" borderId="42" xfId="11" applyFont="1" applyFill="1" applyBorder="1" applyAlignment="1">
      <alignment horizontal="right" vertical="center" wrapText="1"/>
    </xf>
    <xf numFmtId="2" fontId="25" fillId="9" borderId="1" xfId="15" applyNumberFormat="1" applyFont="1" applyFill="1" applyBorder="1" applyAlignment="1">
      <alignment horizontal="left"/>
    </xf>
    <xf numFmtId="2" fontId="25" fillId="9" borderId="3" xfId="15" applyNumberFormat="1" applyFont="1" applyFill="1" applyBorder="1" applyAlignment="1">
      <alignment horizontal="left" wrapText="1"/>
    </xf>
    <xf numFmtId="10" fontId="1" fillId="9" borderId="42" xfId="15" applyNumberFormat="1" applyFont="1" applyFill="1" applyBorder="1" applyAlignment="1">
      <alignment horizontal="right"/>
    </xf>
    <xf numFmtId="164" fontId="1" fillId="2" borderId="42" xfId="11" applyFont="1" applyFill="1" applyBorder="1" applyAlignment="1">
      <alignment horizontal="right" wrapText="1"/>
    </xf>
    <xf numFmtId="173" fontId="1" fillId="0" borderId="42" xfId="15" applyNumberFormat="1" applyFont="1" applyBorder="1" applyAlignment="1">
      <alignment horizontal="right"/>
    </xf>
    <xf numFmtId="2" fontId="1" fillId="9" borderId="1" xfId="15" applyNumberFormat="1" applyFont="1" applyFill="1" applyBorder="1" applyAlignment="1">
      <alignment horizontal="left" wrapText="1"/>
    </xf>
    <xf numFmtId="2" fontId="1" fillId="9" borderId="3" xfId="15" applyNumberFormat="1" applyFont="1" applyFill="1" applyBorder="1" applyAlignment="1">
      <alignment horizontal="left" wrapText="1"/>
    </xf>
    <xf numFmtId="2" fontId="25" fillId="9" borderId="3" xfId="15" applyNumberFormat="1" applyFont="1" applyFill="1" applyBorder="1" applyAlignment="1">
      <alignment horizontal="left"/>
    </xf>
    <xf numFmtId="167" fontId="1" fillId="9" borderId="42" xfId="5" applyNumberFormat="1" applyFill="1" applyBorder="1" applyAlignment="1">
      <alignment horizontal="right" wrapText="1"/>
    </xf>
    <xf numFmtId="167" fontId="1" fillId="0" borderId="42" xfId="8" applyNumberFormat="1" applyFont="1" applyFill="1" applyBorder="1" applyAlignment="1">
      <alignment horizontal="right"/>
    </xf>
    <xf numFmtId="2" fontId="1" fillId="9" borderId="42" xfId="15" applyNumberFormat="1" applyFont="1" applyFill="1" applyBorder="1" applyAlignment="1">
      <alignment horizontal="right"/>
    </xf>
    <xf numFmtId="2" fontId="1" fillId="2" borderId="42" xfId="15" applyNumberFormat="1" applyFont="1" applyFill="1" applyBorder="1" applyAlignment="1">
      <alignment horizontal="right"/>
    </xf>
    <xf numFmtId="164" fontId="1" fillId="0" borderId="42" xfId="15" applyNumberFormat="1" applyFont="1" applyBorder="1" applyAlignment="1">
      <alignment horizontal="right" wrapText="1"/>
    </xf>
    <xf numFmtId="2" fontId="25" fillId="9" borderId="21" xfId="15" applyNumberFormat="1" applyFont="1" applyFill="1" applyBorder="1" applyAlignment="1">
      <alignment horizontal="left"/>
    </xf>
    <xf numFmtId="2" fontId="25" fillId="9" borderId="29" xfId="15" applyNumberFormat="1" applyFont="1" applyFill="1" applyBorder="1" applyAlignment="1">
      <alignment horizontal="left"/>
    </xf>
    <xf numFmtId="2" fontId="1" fillId="9" borderId="51" xfId="15" applyNumberFormat="1" applyFont="1" applyFill="1" applyBorder="1" applyAlignment="1">
      <alignment horizontal="right"/>
    </xf>
    <xf numFmtId="0" fontId="1" fillId="9" borderId="51" xfId="5" applyFill="1" applyBorder="1" applyAlignment="1">
      <alignment horizontal="right"/>
    </xf>
    <xf numFmtId="0" fontId="1" fillId="9" borderId="42" xfId="5" applyFill="1" applyBorder="1" applyAlignment="1">
      <alignment horizontal="right"/>
    </xf>
    <xf numFmtId="164" fontId="1" fillId="9" borderId="42" xfId="1" applyFont="1" applyFill="1" applyBorder="1" applyAlignment="1">
      <alignment horizontal="right"/>
    </xf>
    <xf numFmtId="167" fontId="1" fillId="9" borderId="42" xfId="15" applyNumberFormat="1" applyFont="1" applyFill="1" applyBorder="1" applyAlignment="1">
      <alignment horizontal="right"/>
    </xf>
    <xf numFmtId="167" fontId="1" fillId="0" borderId="42" xfId="5" applyNumberFormat="1" applyBorder="1" applyAlignment="1">
      <alignment horizontal="right"/>
    </xf>
    <xf numFmtId="165" fontId="1" fillId="0" borderId="42" xfId="8" applyNumberFormat="1" applyFont="1" applyFill="1" applyBorder="1" applyAlignment="1">
      <alignment horizontal="right" vertical="center"/>
    </xf>
    <xf numFmtId="165" fontId="1" fillId="9" borderId="42" xfId="8" applyNumberFormat="1" applyFont="1" applyFill="1" applyBorder="1" applyAlignment="1">
      <alignment horizontal="right" vertical="center"/>
    </xf>
    <xf numFmtId="0" fontId="30" fillId="9" borderId="4" xfId="5" applyFont="1" applyFill="1" applyBorder="1"/>
    <xf numFmtId="2" fontId="30" fillId="9" borderId="5" xfId="5" applyNumberFormat="1" applyFont="1" applyFill="1" applyBorder="1"/>
    <xf numFmtId="0" fontId="30" fillId="9" borderId="5" xfId="5" applyFont="1" applyFill="1" applyBorder="1"/>
    <xf numFmtId="168" fontId="30" fillId="9" borderId="0" xfId="5" applyNumberFormat="1" applyFont="1" applyFill="1"/>
    <xf numFmtId="0" fontId="30" fillId="9" borderId="29" xfId="5" applyFont="1" applyFill="1" applyBorder="1" applyAlignment="1">
      <alignment horizontal="center"/>
    </xf>
    <xf numFmtId="175" fontId="22" fillId="10" borderId="42" xfId="7" applyNumberFormat="1" applyFont="1" applyFill="1" applyBorder="1" applyAlignment="1">
      <alignment horizontal="center" vertical="center"/>
    </xf>
    <xf numFmtId="175" fontId="22" fillId="10" borderId="42" xfId="7" applyNumberFormat="1" applyFont="1" applyFill="1" applyBorder="1" applyAlignment="1">
      <alignment horizontal="center" vertical="center" wrapText="1"/>
    </xf>
    <xf numFmtId="10" fontId="22" fillId="10" borderId="42" xfId="7" applyNumberFormat="1" applyFont="1" applyFill="1" applyBorder="1" applyAlignment="1">
      <alignment horizontal="center" vertical="center" wrapText="1"/>
    </xf>
    <xf numFmtId="0" fontId="22" fillId="10" borderId="1" xfId="7" applyFont="1" applyFill="1" applyBorder="1" applyAlignment="1">
      <alignment horizontal="center" vertical="center" wrapText="1"/>
    </xf>
    <xf numFmtId="0" fontId="22" fillId="10" borderId="42" xfId="7" applyFont="1" applyFill="1" applyBorder="1" applyAlignment="1">
      <alignment horizontal="center" vertical="center" wrapText="1"/>
    </xf>
    <xf numFmtId="2" fontId="15" fillId="15" borderId="51" xfId="7" applyNumberFormat="1" applyFont="1" applyFill="1" applyBorder="1" applyAlignment="1">
      <alignment vertical="center"/>
    </xf>
    <xf numFmtId="3" fontId="15" fillId="2" borderId="51" xfId="14" applyNumberFormat="1" applyFont="1" applyFill="1" applyBorder="1" applyAlignment="1" applyProtection="1">
      <alignment horizontal="center" vertical="center"/>
    </xf>
    <xf numFmtId="10" fontId="15" fillId="2" borderId="51" xfId="16" applyNumberFormat="1" applyFont="1" applyFill="1" applyBorder="1" applyAlignment="1" applyProtection="1">
      <alignment horizontal="center" vertical="center"/>
    </xf>
    <xf numFmtId="164" fontId="15" fillId="2" borderId="21" xfId="12" applyFont="1" applyFill="1" applyBorder="1" applyAlignment="1">
      <alignment horizontal="right" vertical="center"/>
    </xf>
    <xf numFmtId="10" fontId="15" fillId="2" borderId="51" xfId="16"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2" xfId="7" applyNumberFormat="1" applyFont="1" applyFill="1" applyBorder="1" applyAlignment="1">
      <alignment vertical="center"/>
    </xf>
    <xf numFmtId="3" fontId="15" fillId="0" borderId="1" xfId="14" applyNumberFormat="1" applyFont="1" applyFill="1" applyBorder="1" applyAlignment="1" applyProtection="1">
      <alignment horizontal="center" vertical="center"/>
    </xf>
    <xf numFmtId="10" fontId="15" fillId="0" borderId="42" xfId="16" applyNumberFormat="1" applyFont="1" applyFill="1" applyBorder="1" applyAlignment="1" applyProtection="1">
      <alignment horizontal="center" vertical="center"/>
    </xf>
    <xf numFmtId="164" fontId="15" fillId="0" borderId="3" xfId="12" applyFont="1" applyFill="1" applyBorder="1" applyAlignment="1" applyProtection="1">
      <alignment horizontal="right" vertical="center"/>
    </xf>
    <xf numFmtId="0" fontId="30" fillId="9" borderId="21" xfId="5" applyFont="1" applyFill="1" applyBorder="1"/>
    <xf numFmtId="0" fontId="30" fillId="9" borderId="0" xfId="5" applyFont="1" applyFill="1"/>
    <xf numFmtId="0" fontId="25" fillId="15" borderId="1" xfId="5" applyFont="1" applyFill="1" applyBorder="1"/>
    <xf numFmtId="0" fontId="25" fillId="15" borderId="3" xfId="5" applyFont="1" applyFill="1" applyBorder="1"/>
    <xf numFmtId="10" fontId="32" fillId="0" borderId="42" xfId="17" applyNumberFormat="1" applyFont="1" applyFill="1" applyBorder="1"/>
    <xf numFmtId="0" fontId="14" fillId="15" borderId="42" xfId="5" applyFont="1" applyFill="1" applyBorder="1"/>
    <xf numFmtId="164" fontId="26" fillId="0" borderId="0" xfId="1" applyFont="1" applyFill="1" applyBorder="1" applyAlignment="1" applyProtection="1"/>
    <xf numFmtId="164" fontId="26" fillId="2" borderId="42" xfId="1" applyFont="1" applyFill="1" applyBorder="1" applyAlignment="1" applyProtection="1"/>
    <xf numFmtId="164" fontId="26" fillId="0" borderId="42" xfId="1" applyFont="1" applyFill="1" applyBorder="1" applyAlignment="1" applyProtection="1"/>
    <xf numFmtId="164" fontId="14" fillId="9" borderId="42" xfId="11" applyFont="1" applyFill="1" applyBorder="1" applyAlignment="1"/>
    <xf numFmtId="9" fontId="14" fillId="9" borderId="51" xfId="13" applyFont="1" applyFill="1" applyBorder="1" applyAlignment="1">
      <alignment horizontal="center"/>
    </xf>
    <xf numFmtId="0" fontId="1" fillId="15" borderId="34" xfId="5" applyFill="1" applyBorder="1"/>
    <xf numFmtId="164" fontId="25" fillId="16" borderId="50" xfId="1" applyFont="1" applyFill="1" applyBorder="1" applyAlignment="1" applyProtection="1"/>
    <xf numFmtId="164" fontId="25" fillId="16" borderId="34" xfId="1" applyFont="1" applyFill="1" applyBorder="1" applyAlignment="1" applyProtection="1"/>
    <xf numFmtId="164" fontId="1" fillId="9" borderId="35" xfId="11" applyFont="1" applyFill="1" applyBorder="1" applyAlignment="1"/>
    <xf numFmtId="9" fontId="1" fillId="9" borderId="50" xfId="13" applyFont="1" applyFill="1" applyBorder="1" applyAlignment="1">
      <alignment horizontal="center"/>
    </xf>
    <xf numFmtId="0" fontId="1" fillId="15" borderId="21" xfId="5" applyFill="1" applyBorder="1"/>
    <xf numFmtId="164" fontId="25" fillId="16" borderId="51" xfId="1" applyFont="1" applyFill="1" applyBorder="1" applyAlignment="1" applyProtection="1"/>
    <xf numFmtId="164" fontId="25" fillId="16" borderId="21" xfId="1" applyFont="1" applyFill="1" applyBorder="1" applyAlignment="1" applyProtection="1"/>
    <xf numFmtId="164" fontId="1" fillId="9" borderId="0" xfId="11" applyFont="1" applyFill="1" applyBorder="1" applyAlignment="1"/>
    <xf numFmtId="9" fontId="1" fillId="9" borderId="51" xfId="13" applyFont="1" applyFill="1" applyBorder="1" applyAlignment="1">
      <alignment horizontal="center"/>
    </xf>
    <xf numFmtId="164" fontId="1" fillId="0" borderId="0" xfId="11" applyFont="1" applyFill="1" applyBorder="1" applyAlignment="1"/>
    <xf numFmtId="0" fontId="1" fillId="15" borderId="4" xfId="5" applyFill="1" applyBorder="1"/>
    <xf numFmtId="168" fontId="25" fillId="0" borderId="38" xfId="0" applyNumberFormat="1" applyFont="1" applyBorder="1"/>
    <xf numFmtId="168" fontId="25" fillId="0" borderId="4" xfId="0" applyNumberFormat="1" applyFont="1" applyBorder="1"/>
    <xf numFmtId="164" fontId="1" fillId="0" borderId="5" xfId="11" applyFont="1" applyFill="1" applyBorder="1" applyAlignment="1"/>
    <xf numFmtId="9" fontId="1" fillId="9" borderId="38" xfId="13" applyFont="1" applyFill="1" applyBorder="1" applyAlignment="1">
      <alignment horizontal="center"/>
    </xf>
    <xf numFmtId="0" fontId="1" fillId="0" borderId="21" xfId="5" applyBorder="1"/>
    <xf numFmtId="9" fontId="1" fillId="9" borderId="29" xfId="13" applyFont="1" applyFill="1" applyBorder="1" applyAlignment="1">
      <alignment horizontal="center"/>
    </xf>
    <xf numFmtId="0" fontId="1" fillId="15" borderId="50" xfId="5" applyFill="1" applyBorder="1" applyAlignment="1">
      <alignment wrapText="1"/>
    </xf>
    <xf numFmtId="164" fontId="1" fillId="9" borderId="50" xfId="11" applyFont="1" applyFill="1" applyBorder="1" applyAlignment="1"/>
    <xf numFmtId="0" fontId="1" fillId="15" borderId="51" xfId="5" applyFill="1" applyBorder="1" applyAlignment="1">
      <alignment wrapText="1"/>
    </xf>
    <xf numFmtId="164" fontId="1" fillId="0" borderId="53" xfId="11" applyFont="1" applyFill="1" applyBorder="1" applyAlignment="1"/>
    <xf numFmtId="164" fontId="1" fillId="9" borderId="53" xfId="11" applyFont="1" applyFill="1" applyBorder="1" applyAlignment="1"/>
    <xf numFmtId="0" fontId="19" fillId="15" borderId="51" xfId="5" applyFont="1" applyFill="1" applyBorder="1" applyAlignment="1">
      <alignment wrapText="1"/>
    </xf>
    <xf numFmtId="164" fontId="19" fillId="9" borderId="51" xfId="11" applyFont="1" applyFill="1" applyBorder="1" applyAlignment="1"/>
    <xf numFmtId="164" fontId="1" fillId="0" borderId="38" xfId="11" applyFont="1" applyFill="1" applyBorder="1" applyAlignment="1"/>
    <xf numFmtId="164" fontId="1" fillId="9" borderId="38" xfId="11" applyFont="1" applyFill="1" applyBorder="1" applyAlignment="1"/>
    <xf numFmtId="0" fontId="14" fillId="15" borderId="38" xfId="5" applyFont="1" applyFill="1" applyBorder="1" applyAlignment="1">
      <alignment wrapText="1"/>
    </xf>
    <xf numFmtId="164" fontId="14" fillId="9" borderId="38" xfId="11" applyFont="1" applyFill="1" applyBorder="1" applyAlignment="1"/>
    <xf numFmtId="0" fontId="1" fillId="9" borderId="21" xfId="5" applyFill="1" applyBorder="1"/>
    <xf numFmtId="0" fontId="9" fillId="9" borderId="21" xfId="5" applyFont="1" applyFill="1" applyBorder="1"/>
    <xf numFmtId="0" fontId="33" fillId="0" borderId="38" xfId="0" applyFont="1" applyBorder="1"/>
    <xf numFmtId="0" fontId="34" fillId="4" borderId="50" xfId="0" applyFont="1" applyFill="1" applyBorder="1"/>
    <xf numFmtId="177" fontId="15" fillId="2" borderId="0" xfId="12" applyNumberFormat="1" applyFont="1" applyFill="1" applyBorder="1" applyAlignment="1" applyProtection="1">
      <alignment horizontal="center"/>
    </xf>
    <xf numFmtId="0" fontId="33" fillId="16" borderId="34" xfId="0" applyFont="1" applyFill="1" applyBorder="1"/>
    <xf numFmtId="9" fontId="33" fillId="16" borderId="29" xfId="16" applyFont="1" applyFill="1" applyBorder="1" applyAlignment="1" applyProtection="1"/>
    <xf numFmtId="0" fontId="33" fillId="16" borderId="21" xfId="0" applyFont="1" applyFill="1" applyBorder="1"/>
    <xf numFmtId="43" fontId="9" fillId="2" borderId="29" xfId="5" applyNumberFormat="1" applyFont="1" applyFill="1" applyBorder="1" applyAlignment="1">
      <alignment horizontal="center"/>
    </xf>
    <xf numFmtId="0" fontId="33" fillId="16" borderId="4" xfId="0" applyFont="1" applyFill="1" applyBorder="1"/>
    <xf numFmtId="9" fontId="33" fillId="16" borderId="6" xfId="16" applyFont="1" applyFill="1" applyBorder="1" applyAlignment="1" applyProtection="1"/>
    <xf numFmtId="0" fontId="33" fillId="2" borderId="0" xfId="0" applyFont="1" applyFill="1"/>
    <xf numFmtId="9" fontId="35" fillId="2" borderId="59" xfId="0" applyNumberFormat="1" applyFont="1" applyFill="1" applyBorder="1"/>
    <xf numFmtId="164" fontId="15" fillId="2" borderId="0" xfId="12" applyFont="1" applyFill="1" applyBorder="1" applyAlignment="1" applyProtection="1">
      <alignment horizontal="center"/>
    </xf>
    <xf numFmtId="9" fontId="35" fillId="2" borderId="0" xfId="0" applyNumberFormat="1" applyFont="1" applyFill="1"/>
    <xf numFmtId="175" fontId="22" fillId="6" borderId="1" xfId="7" applyNumberFormat="1" applyFont="1" applyFill="1" applyBorder="1" applyAlignment="1">
      <alignment horizontal="center" vertical="center" wrapText="1"/>
    </xf>
    <xf numFmtId="0" fontId="22" fillId="6" borderId="42" xfId="7" applyFont="1" applyFill="1" applyBorder="1" applyAlignment="1">
      <alignment horizontal="center" vertical="center" wrapText="1"/>
    </xf>
    <xf numFmtId="10" fontId="22" fillId="6" borderId="2" xfId="18" applyNumberFormat="1" applyFont="1" applyFill="1" applyBorder="1" applyAlignment="1" applyProtection="1">
      <alignment horizontal="center" vertical="center" wrapText="1"/>
    </xf>
    <xf numFmtId="10" fontId="22" fillId="6" borderId="3" xfId="8" applyNumberFormat="1" applyFont="1" applyFill="1" applyBorder="1" applyAlignment="1">
      <alignment horizontal="center" vertical="center"/>
    </xf>
    <xf numFmtId="177" fontId="25" fillId="0" borderId="42" xfId="12" applyNumberFormat="1" applyFont="1" applyFill="1" applyBorder="1" applyAlignment="1">
      <alignment horizontal="center" vertical="center"/>
    </xf>
    <xf numFmtId="10" fontId="25" fillId="0" borderId="2" xfId="3" applyNumberFormat="1" applyFont="1" applyFill="1" applyBorder="1" applyAlignment="1">
      <alignment horizontal="center" vertical="center"/>
    </xf>
    <xf numFmtId="164" fontId="25" fillId="0" borderId="42" xfId="11" applyFont="1" applyFill="1" applyBorder="1" applyAlignment="1">
      <alignment vertical="center"/>
    </xf>
    <xf numFmtId="10" fontId="25" fillId="0" borderId="42" xfId="13" applyNumberFormat="1" applyFont="1" applyFill="1" applyBorder="1" applyAlignment="1">
      <alignment vertical="center"/>
    </xf>
    <xf numFmtId="3" fontId="25" fillId="2" borderId="21" xfId="14" applyNumberFormat="1" applyFont="1" applyFill="1" applyBorder="1" applyAlignment="1">
      <alignment horizontal="left" vertical="center"/>
    </xf>
    <xf numFmtId="9" fontId="25" fillId="2" borderId="0" xfId="3" applyFont="1" applyFill="1" applyBorder="1" applyAlignment="1">
      <alignment horizontal="center" vertical="center"/>
    </xf>
    <xf numFmtId="173" fontId="25" fillId="2" borderId="0" xfId="7" applyNumberFormat="1" applyFont="1" applyFill="1" applyAlignment="1">
      <alignment vertical="center"/>
    </xf>
    <xf numFmtId="175" fontId="22" fillId="6" borderId="42" xfId="7" applyNumberFormat="1" applyFont="1" applyFill="1" applyBorder="1" applyAlignment="1">
      <alignment horizontal="center" vertical="center" wrapText="1"/>
    </xf>
    <xf numFmtId="10" fontId="22" fillId="6" borderId="42" xfId="8" applyNumberFormat="1" applyFont="1" applyFill="1" applyBorder="1" applyAlignment="1">
      <alignment horizontal="center" vertical="center" wrapText="1"/>
    </xf>
    <xf numFmtId="164" fontId="25" fillId="2" borderId="1" xfId="11" applyFont="1" applyFill="1" applyBorder="1" applyAlignment="1">
      <alignment vertical="center"/>
    </xf>
    <xf numFmtId="177" fontId="25" fillId="2" borderId="42" xfId="14" applyNumberFormat="1" applyFont="1" applyFill="1" applyBorder="1" applyAlignment="1">
      <alignment vertical="center"/>
    </xf>
    <xf numFmtId="10" fontId="25" fillId="2" borderId="42" xfId="18" applyNumberFormat="1" applyFont="1" applyFill="1" applyBorder="1" applyAlignment="1">
      <alignment vertical="center"/>
    </xf>
    <xf numFmtId="10" fontId="25" fillId="2" borderId="42" xfId="13" applyNumberFormat="1" applyFont="1" applyFill="1" applyBorder="1" applyAlignment="1">
      <alignment vertical="center"/>
    </xf>
    <xf numFmtId="3" fontId="25" fillId="2" borderId="21" xfId="14" applyNumberFormat="1" applyFont="1" applyFill="1" applyBorder="1" applyAlignment="1">
      <alignment horizontal="center" vertical="center"/>
    </xf>
    <xf numFmtId="10" fontId="25" fillId="2" borderId="0" xfId="7" applyNumberFormat="1" applyFont="1" applyFill="1" applyAlignment="1">
      <alignment horizontal="center" vertical="center"/>
    </xf>
    <xf numFmtId="164" fontId="36" fillId="0" borderId="42" xfId="11" applyFont="1" applyFill="1" applyBorder="1" applyAlignment="1">
      <alignment horizontal="center"/>
    </xf>
    <xf numFmtId="177" fontId="36" fillId="0" borderId="42" xfId="11" applyNumberFormat="1" applyFont="1" applyFill="1" applyBorder="1" applyAlignment="1" applyProtection="1">
      <alignment horizontal="center"/>
    </xf>
    <xf numFmtId="10" fontId="36" fillId="0" borderId="42" xfId="3" applyNumberFormat="1" applyFont="1" applyFill="1" applyBorder="1" applyAlignment="1" applyProtection="1">
      <alignment horizontal="right"/>
    </xf>
    <xf numFmtId="2" fontId="25" fillId="2" borderId="21" xfId="0" applyNumberFormat="1" applyFont="1" applyFill="1" applyBorder="1" applyAlignment="1">
      <alignment vertical="center"/>
    </xf>
    <xf numFmtId="2" fontId="26" fillId="15" borderId="42" xfId="7" applyNumberFormat="1" applyFont="1" applyFill="1" applyBorder="1" applyAlignment="1">
      <alignment horizontal="center" vertical="center"/>
    </xf>
    <xf numFmtId="10" fontId="1" fillId="2" borderId="42" xfId="18" applyNumberFormat="1" applyFont="1" applyFill="1" applyBorder="1" applyAlignment="1" applyProtection="1">
      <alignment horizontal="center" vertical="center"/>
    </xf>
    <xf numFmtId="10" fontId="1" fillId="0" borderId="42" xfId="18" applyNumberFormat="1" applyFont="1" applyFill="1" applyBorder="1" applyAlignment="1" applyProtection="1">
      <alignment horizontal="center" vertical="center"/>
    </xf>
    <xf numFmtId="10" fontId="1" fillId="2" borderId="0" xfId="18" applyNumberFormat="1" applyFont="1" applyFill="1" applyBorder="1" applyAlignment="1" applyProtection="1">
      <alignment horizontal="center" vertical="center"/>
    </xf>
    <xf numFmtId="10" fontId="1" fillId="0" borderId="29" xfId="18" applyNumberFormat="1" applyFont="1" applyFill="1" applyBorder="1" applyAlignment="1" applyProtection="1">
      <alignment horizontal="center" vertical="center"/>
    </xf>
    <xf numFmtId="10" fontId="1" fillId="0" borderId="0" xfId="18" applyNumberFormat="1" applyFont="1" applyFill="1" applyBorder="1" applyAlignment="1" applyProtection="1">
      <alignment horizontal="center" vertical="center"/>
    </xf>
    <xf numFmtId="10" fontId="25" fillId="2" borderId="4" xfId="18" applyNumberFormat="1" applyFont="1" applyFill="1" applyBorder="1" applyAlignment="1" applyProtection="1">
      <alignment horizontal="center" vertical="center"/>
    </xf>
    <xf numFmtId="10" fontId="1" fillId="2" borderId="5" xfId="18" applyNumberFormat="1" applyFont="1" applyFill="1" applyBorder="1" applyAlignment="1" applyProtection="1">
      <alignment horizontal="center" vertical="center"/>
    </xf>
    <xf numFmtId="10" fontId="37" fillId="2" borderId="5" xfId="18" applyNumberFormat="1" applyFont="1" applyFill="1" applyBorder="1" applyAlignment="1">
      <alignment horizontal="center" wrapText="1"/>
    </xf>
    <xf numFmtId="10" fontId="37" fillId="9" borderId="6" xfId="18" applyNumberFormat="1" applyFont="1" applyFill="1" applyBorder="1" applyAlignment="1">
      <alignment horizontal="center" wrapText="1"/>
    </xf>
    <xf numFmtId="10" fontId="25" fillId="0" borderId="42" xfId="18" applyNumberFormat="1" applyFont="1" applyFill="1" applyBorder="1" applyAlignment="1" applyProtection="1">
      <alignment horizontal="center" vertical="center"/>
    </xf>
    <xf numFmtId="10" fontId="25" fillId="2" borderId="0" xfId="18" applyNumberFormat="1" applyFont="1" applyFill="1" applyBorder="1" applyAlignment="1" applyProtection="1">
      <alignment horizontal="center" vertical="center"/>
    </xf>
    <xf numFmtId="17" fontId="37" fillId="2" borderId="0" xfId="5" applyNumberFormat="1" applyFont="1" applyFill="1" applyAlignment="1">
      <alignment horizontal="center" wrapText="1"/>
    </xf>
    <xf numFmtId="17" fontId="37" fillId="9" borderId="29" xfId="5" applyNumberFormat="1" applyFont="1" applyFill="1" applyBorder="1" applyAlignment="1">
      <alignment horizontal="center" wrapText="1"/>
    </xf>
    <xf numFmtId="0" fontId="22" fillId="13" borderId="34" xfId="5" applyFont="1" applyFill="1" applyBorder="1" applyAlignment="1">
      <alignment horizontal="center"/>
    </xf>
    <xf numFmtId="0" fontId="22" fillId="13" borderId="35" xfId="5" applyFont="1" applyFill="1" applyBorder="1" applyAlignment="1">
      <alignment horizontal="center"/>
    </xf>
    <xf numFmtId="0" fontId="22" fillId="13" borderId="50" xfId="5" applyFont="1" applyFill="1" applyBorder="1" applyAlignment="1">
      <alignment horizontal="center"/>
    </xf>
    <xf numFmtId="0" fontId="22" fillId="0" borderId="0" xfId="5" applyFont="1" applyAlignment="1">
      <alignment horizontal="center"/>
    </xf>
    <xf numFmtId="182" fontId="1" fillId="2" borderId="60" xfId="1" applyNumberFormat="1" applyFill="1" applyBorder="1"/>
    <xf numFmtId="182" fontId="1" fillId="2" borderId="50" xfId="1" applyNumberFormat="1" applyFill="1" applyBorder="1"/>
    <xf numFmtId="182" fontId="1" fillId="2" borderId="0" xfId="1" applyNumberFormat="1" applyFill="1" applyBorder="1"/>
    <xf numFmtId="0" fontId="39" fillId="2" borderId="0" xfId="0" applyFont="1" applyFill="1"/>
    <xf numFmtId="174" fontId="1" fillId="2" borderId="29" xfId="5" applyNumberFormat="1" applyFill="1" applyBorder="1"/>
    <xf numFmtId="174" fontId="1" fillId="2" borderId="51" xfId="5" applyNumberFormat="1" applyFill="1" applyBorder="1"/>
    <xf numFmtId="174" fontId="1" fillId="2" borderId="0" xfId="5" applyNumberFormat="1" applyFill="1"/>
    <xf numFmtId="0" fontId="1" fillId="0" borderId="6" xfId="5" applyBorder="1" applyAlignment="1">
      <alignment horizontal="right" wrapText="1"/>
    </xf>
    <xf numFmtId="0" fontId="1" fillId="2" borderId="38" xfId="5" applyFill="1" applyBorder="1" applyAlignment="1">
      <alignment horizontal="right" wrapText="1"/>
    </xf>
    <xf numFmtId="0" fontId="1" fillId="2" borderId="0" xfId="5" applyFill="1" applyAlignment="1">
      <alignment horizontal="right" wrapText="1"/>
    </xf>
    <xf numFmtId="182" fontId="1" fillId="2" borderId="60" xfId="1" applyNumberFormat="1" applyFont="1" applyFill="1" applyBorder="1" applyAlignment="1">
      <alignment horizontal="left"/>
    </xf>
    <xf numFmtId="182" fontId="1" fillId="2" borderId="50" xfId="5" applyNumberFormat="1" applyFill="1" applyBorder="1"/>
    <xf numFmtId="182" fontId="1" fillId="2" borderId="0" xfId="5" applyNumberFormat="1" applyFill="1"/>
    <xf numFmtId="174" fontId="1" fillId="2" borderId="29" xfId="5" applyNumberFormat="1" applyFill="1" applyBorder="1" applyAlignment="1">
      <alignment horizontal="left"/>
    </xf>
    <xf numFmtId="0" fontId="9" fillId="0" borderId="29" xfId="5" applyFont="1" applyBorder="1" applyAlignment="1">
      <alignment horizontal="center"/>
    </xf>
    <xf numFmtId="43" fontId="1" fillId="2" borderId="0" xfId="1" applyNumberFormat="1" applyFill="1" applyBorder="1"/>
    <xf numFmtId="44" fontId="1" fillId="2" borderId="29" xfId="5" applyNumberFormat="1" applyFill="1" applyBorder="1"/>
    <xf numFmtId="0" fontId="14" fillId="17" borderId="4" xfId="5" applyFont="1" applyFill="1" applyBorder="1"/>
    <xf numFmtId="0" fontId="9" fillId="17" borderId="5" xfId="5" applyFont="1" applyFill="1" applyBorder="1"/>
    <xf numFmtId="177" fontId="14" fillId="17" borderId="41" xfId="1" applyNumberFormat="1" applyFont="1" applyFill="1" applyBorder="1" applyAlignment="1">
      <alignment horizontal="right" wrapText="1"/>
    </xf>
    <xf numFmtId="182" fontId="14" fillId="17" borderId="41" xfId="5" applyNumberFormat="1" applyFont="1" applyFill="1" applyBorder="1" applyAlignment="1">
      <alignment horizontal="right" wrapText="1"/>
    </xf>
    <xf numFmtId="0" fontId="14" fillId="17" borderId="24" xfId="5" applyFont="1" applyFill="1" applyBorder="1"/>
    <xf numFmtId="0" fontId="9" fillId="17" borderId="25" xfId="5" applyFont="1" applyFill="1" applyBorder="1"/>
    <xf numFmtId="44" fontId="14" fillId="17" borderId="41" xfId="5" applyNumberFormat="1" applyFont="1" applyFill="1" applyBorder="1" applyAlignment="1">
      <alignment horizontal="right" wrapText="1"/>
    </xf>
    <xf numFmtId="0" fontId="40" fillId="16" borderId="0" xfId="0" applyFont="1" applyFill="1"/>
    <xf numFmtId="177" fontId="0" fillId="2" borderId="0" xfId="0" applyNumberFormat="1" applyFill="1"/>
    <xf numFmtId="2" fontId="15" fillId="2" borderId="21" xfId="7" applyNumberFormat="1" applyFont="1" applyFill="1" applyBorder="1" applyAlignment="1">
      <alignment vertical="center"/>
    </xf>
    <xf numFmtId="177" fontId="1" fillId="2" borderId="51" xfId="11" applyNumberFormat="1" applyFont="1" applyFill="1" applyBorder="1"/>
    <xf numFmtId="10" fontId="15" fillId="2" borderId="0" xfId="18" applyNumberFormat="1" applyFont="1" applyFill="1" applyBorder="1" applyAlignment="1">
      <alignment vertical="center"/>
    </xf>
    <xf numFmtId="3" fontId="15" fillId="2" borderId="21" xfId="7" applyNumberFormat="1" applyFont="1" applyFill="1" applyBorder="1" applyAlignment="1">
      <alignment horizontal="right" vertical="center"/>
    </xf>
    <xf numFmtId="10" fontId="1" fillId="2" borderId="51" xfId="18" applyNumberFormat="1" applyFont="1" applyFill="1" applyBorder="1" applyAlignment="1">
      <alignment horizontal="right"/>
    </xf>
    <xf numFmtId="183" fontId="0" fillId="2" borderId="0" xfId="2" applyNumberFormat="1" applyFont="1" applyFill="1"/>
    <xf numFmtId="2" fontId="28" fillId="15" borderId="1" xfId="7" applyNumberFormat="1" applyFont="1" applyFill="1" applyBorder="1" applyAlignment="1">
      <alignment vertical="center"/>
    </xf>
    <xf numFmtId="177" fontId="28" fillId="15" borderId="42" xfId="11" applyNumberFormat="1" applyFont="1" applyFill="1" applyBorder="1" applyAlignment="1">
      <alignment horizontal="right" vertical="center"/>
    </xf>
    <xf numFmtId="10" fontId="28" fillId="15" borderId="42" xfId="18" applyNumberFormat="1" applyFont="1" applyFill="1" applyBorder="1" applyAlignment="1">
      <alignment horizontal="right" vertical="center"/>
    </xf>
    <xf numFmtId="3" fontId="28" fillId="15" borderId="42" xfId="7" applyNumberFormat="1" applyFont="1" applyFill="1" applyBorder="1" applyAlignment="1">
      <alignment horizontal="right" vertical="center"/>
    </xf>
    <xf numFmtId="10" fontId="28" fillId="15" borderId="42" xfId="7" applyNumberFormat="1" applyFont="1" applyFill="1" applyBorder="1" applyAlignment="1">
      <alignment horizontal="right" vertical="center"/>
    </xf>
    <xf numFmtId="44" fontId="0" fillId="2" borderId="0" xfId="2" applyFont="1" applyFill="1"/>
    <xf numFmtId="0" fontId="41" fillId="10" borderId="50" xfId="7" applyFont="1" applyFill="1" applyBorder="1" applyAlignment="1">
      <alignment horizontal="center" vertical="center" wrapText="1"/>
    </xf>
    <xf numFmtId="0" fontId="41" fillId="10" borderId="42" xfId="7" applyFont="1" applyFill="1" applyBorder="1" applyAlignment="1">
      <alignment horizontal="center" vertical="center" wrapText="1"/>
    </xf>
    <xf numFmtId="0" fontId="41" fillId="10" borderId="60" xfId="7" applyFont="1" applyFill="1" applyBorder="1" applyAlignment="1">
      <alignment horizontal="center" vertical="center" wrapText="1"/>
    </xf>
    <xf numFmtId="2" fontId="15" fillId="2" borderId="34" xfId="7" applyNumberFormat="1" applyFont="1" applyFill="1" applyBorder="1" applyAlignment="1">
      <alignment vertical="center"/>
    </xf>
    <xf numFmtId="177" fontId="1" fillId="2" borderId="50" xfId="11" applyNumberFormat="1" applyFont="1" applyFill="1" applyBorder="1"/>
    <xf numFmtId="10" fontId="1" fillId="2" borderId="50" xfId="18" applyNumberFormat="1" applyFont="1" applyFill="1" applyBorder="1" applyAlignment="1">
      <alignment horizontal="right"/>
    </xf>
    <xf numFmtId="2" fontId="15" fillId="2" borderId="21" xfId="7" applyNumberFormat="1" applyFont="1" applyFill="1" applyBorder="1" applyAlignment="1">
      <alignment horizontal="left" vertical="center"/>
    </xf>
    <xf numFmtId="177" fontId="1" fillId="2" borderId="38" xfId="11" applyNumberFormat="1" applyFont="1" applyFill="1" applyBorder="1"/>
    <xf numFmtId="10" fontId="1" fillId="2" borderId="38" xfId="18" applyNumberFormat="1" applyFont="1" applyFill="1" applyBorder="1" applyAlignment="1">
      <alignment horizontal="right"/>
    </xf>
    <xf numFmtId="2" fontId="28" fillId="18" borderId="1" xfId="7" applyNumberFormat="1" applyFont="1" applyFill="1" applyBorder="1" applyAlignment="1">
      <alignment vertical="center"/>
    </xf>
    <xf numFmtId="10" fontId="28" fillId="18" borderId="42" xfId="18" applyNumberFormat="1" applyFont="1" applyFill="1" applyBorder="1" applyAlignment="1">
      <alignment horizontal="right" vertical="center"/>
    </xf>
    <xf numFmtId="3" fontId="28" fillId="18" borderId="42" xfId="7" applyNumberFormat="1" applyFont="1" applyFill="1" applyBorder="1" applyAlignment="1">
      <alignment horizontal="right" vertical="center"/>
    </xf>
    <xf numFmtId="10" fontId="28" fillId="18" borderId="38" xfId="7" applyNumberFormat="1" applyFont="1" applyFill="1" applyBorder="1" applyAlignment="1">
      <alignment horizontal="right" vertical="center"/>
    </xf>
    <xf numFmtId="0" fontId="41" fillId="7" borderId="3" xfId="7" applyFont="1" applyFill="1" applyBorder="1" applyAlignment="1">
      <alignment horizontal="center" vertical="center" wrapText="1"/>
    </xf>
    <xf numFmtId="0" fontId="1" fillId="2" borderId="50" xfId="7" applyFill="1" applyBorder="1" applyAlignment="1"/>
    <xf numFmtId="177" fontId="1" fillId="2" borderId="0" xfId="11" applyNumberFormat="1" applyFont="1" applyFill="1" applyBorder="1"/>
    <xf numFmtId="10" fontId="15" fillId="2" borderId="50" xfId="18" applyNumberFormat="1" applyFont="1" applyFill="1" applyBorder="1" applyAlignment="1">
      <alignment vertical="center"/>
    </xf>
    <xf numFmtId="3" fontId="15" fillId="2" borderId="29" xfId="7" applyNumberFormat="1" applyFont="1" applyFill="1" applyBorder="1" applyAlignment="1">
      <alignment horizontal="right" vertical="center"/>
    </xf>
    <xf numFmtId="0" fontId="1" fillId="2" borderId="38" xfId="7" applyFill="1" applyBorder="1" applyAlignment="1"/>
    <xf numFmtId="10" fontId="15" fillId="2" borderId="38" xfId="18" applyNumberFormat="1" applyFont="1" applyFill="1" applyBorder="1" applyAlignment="1">
      <alignment vertical="center"/>
    </xf>
    <xf numFmtId="177" fontId="28" fillId="18" borderId="42" xfId="11" applyNumberFormat="1" applyFont="1" applyFill="1" applyBorder="1" applyAlignment="1">
      <alignment vertical="center"/>
    </xf>
    <xf numFmtId="10" fontId="28" fillId="18" borderId="38" xfId="18" applyNumberFormat="1" applyFont="1" applyFill="1" applyBorder="1" applyAlignment="1">
      <alignment vertical="center"/>
    </xf>
    <xf numFmtId="3" fontId="28" fillId="18" borderId="3" xfId="7" applyNumberFormat="1" applyFont="1" applyFill="1" applyBorder="1" applyAlignment="1">
      <alignment horizontal="right" vertical="center"/>
    </xf>
    <xf numFmtId="10" fontId="28" fillId="18" borderId="42" xfId="18" applyNumberFormat="1" applyFont="1" applyFill="1" applyBorder="1" applyAlignment="1">
      <alignment vertical="center"/>
    </xf>
    <xf numFmtId="0" fontId="9" fillId="2" borderId="21" xfId="5" applyFont="1" applyFill="1" applyBorder="1"/>
    <xf numFmtId="0" fontId="9" fillId="0" borderId="0" xfId="5" applyFont="1"/>
    <xf numFmtId="168" fontId="9" fillId="0" borderId="0" xfId="5" applyNumberFormat="1" applyFont="1"/>
    <xf numFmtId="177" fontId="15" fillId="2" borderId="0" xfId="11" applyNumberFormat="1" applyFont="1" applyFill="1" applyBorder="1" applyAlignment="1">
      <alignment vertical="center"/>
    </xf>
    <xf numFmtId="10" fontId="15" fillId="2" borderId="50" xfId="3" applyNumberFormat="1" applyFont="1" applyFill="1" applyBorder="1" applyAlignment="1">
      <alignment vertical="center"/>
    </xf>
    <xf numFmtId="3" fontId="15" fillId="2" borderId="0" xfId="7" applyNumberFormat="1" applyFont="1" applyFill="1" applyAlignment="1">
      <alignment horizontal="right" vertical="center"/>
    </xf>
    <xf numFmtId="0" fontId="1" fillId="2" borderId="51" xfId="7" applyFill="1" applyBorder="1" applyAlignment="1"/>
    <xf numFmtId="10" fontId="15" fillId="2" borderId="51" xfId="3" applyNumberFormat="1" applyFont="1" applyFill="1" applyBorder="1" applyAlignment="1">
      <alignment vertical="center"/>
    </xf>
    <xf numFmtId="10" fontId="15" fillId="2" borderId="51" xfId="18" applyNumberFormat="1" applyFont="1" applyFill="1" applyBorder="1" applyAlignment="1">
      <alignment vertical="center"/>
    </xf>
    <xf numFmtId="10" fontId="15" fillId="2" borderId="38" xfId="3" applyNumberFormat="1" applyFont="1" applyFill="1" applyBorder="1" applyAlignment="1">
      <alignment vertical="center"/>
    </xf>
    <xf numFmtId="2" fontId="28" fillId="18" borderId="42" xfId="7" applyNumberFormat="1" applyFont="1" applyFill="1" applyBorder="1" applyAlignment="1">
      <alignment vertical="center"/>
    </xf>
    <xf numFmtId="0" fontId="41" fillId="10" borderId="3" xfId="7" applyFont="1" applyFill="1" applyBorder="1" applyAlignment="1">
      <alignment horizontal="center" vertical="center" wrapText="1"/>
    </xf>
    <xf numFmtId="2" fontId="28" fillId="18" borderId="4" xfId="7" applyNumberFormat="1" applyFont="1" applyFill="1" applyBorder="1" applyAlignment="1">
      <alignment vertical="center"/>
    </xf>
    <xf numFmtId="0" fontId="15" fillId="2" borderId="51" xfId="7" applyFont="1" applyFill="1" applyBorder="1" applyAlignment="1">
      <alignment horizontal="left" vertical="center"/>
    </xf>
    <xf numFmtId="177" fontId="15" fillId="2" borderId="21" xfId="11" applyNumberFormat="1" applyFont="1" applyFill="1" applyBorder="1" applyAlignment="1">
      <alignment vertical="center"/>
    </xf>
    <xf numFmtId="3" fontId="15" fillId="2" borderId="51" xfId="7" applyNumberFormat="1" applyFont="1" applyFill="1" applyBorder="1" applyAlignment="1">
      <alignment horizontal="right" vertical="center"/>
    </xf>
    <xf numFmtId="10" fontId="1" fillId="2" borderId="29" xfId="18" applyNumberFormat="1" applyFont="1" applyFill="1" applyBorder="1" applyAlignment="1">
      <alignment horizontal="right"/>
    </xf>
    <xf numFmtId="177" fontId="28" fillId="18" borderId="42" xfId="1" applyNumberFormat="1" applyFont="1" applyFill="1" applyBorder="1" applyAlignment="1">
      <alignment vertical="center"/>
    </xf>
    <xf numFmtId="177" fontId="9" fillId="9" borderId="29" xfId="5" applyNumberFormat="1" applyFont="1" applyFill="1" applyBorder="1" applyAlignment="1">
      <alignment horizontal="center"/>
    </xf>
    <xf numFmtId="0" fontId="1" fillId="2" borderId="21" xfId="0" quotePrefix="1" applyFont="1" applyFill="1" applyBorder="1"/>
    <xf numFmtId="177" fontId="15" fillId="2" borderId="51" xfId="11" applyNumberFormat="1" applyFont="1" applyFill="1" applyBorder="1" applyAlignment="1">
      <alignment vertical="center"/>
    </xf>
    <xf numFmtId="3" fontId="15" fillId="2" borderId="34" xfId="7" applyNumberFormat="1" applyFont="1" applyFill="1" applyBorder="1" applyAlignment="1">
      <alignment horizontal="right" vertical="center"/>
    </xf>
    <xf numFmtId="10" fontId="28" fillId="18" borderId="3" xfId="18" applyNumberFormat="1" applyFont="1" applyFill="1" applyBorder="1" applyAlignment="1">
      <alignment horizontal="right" vertical="center"/>
    </xf>
    <xf numFmtId="10" fontId="28" fillId="18" borderId="38" xfId="18" applyNumberFormat="1" applyFont="1" applyFill="1" applyBorder="1" applyAlignment="1">
      <alignment horizontal="right" vertical="center"/>
    </xf>
    <xf numFmtId="10" fontId="9" fillId="9" borderId="29" xfId="3" applyNumberFormat="1" applyFont="1" applyFill="1" applyBorder="1" applyAlignment="1">
      <alignment horizontal="right"/>
    </xf>
    <xf numFmtId="0" fontId="15" fillId="2" borderId="21" xfId="7" applyFont="1" applyFill="1" applyBorder="1" applyAlignment="1">
      <alignment vertical="center"/>
    </xf>
    <xf numFmtId="0" fontId="15" fillId="2" borderId="21" xfId="7" applyFont="1" applyFill="1" applyBorder="1" applyAlignment="1">
      <alignment horizontal="left" vertical="center"/>
    </xf>
    <xf numFmtId="177" fontId="28" fillId="18" borderId="42" xfId="11" applyNumberFormat="1" applyFont="1" applyFill="1" applyBorder="1" applyAlignment="1">
      <alignment horizontal="right" vertical="center"/>
    </xf>
    <xf numFmtId="10" fontId="28" fillId="18" borderId="42" xfId="7" applyNumberFormat="1" applyFont="1" applyFill="1" applyBorder="1" applyAlignment="1">
      <alignment horizontal="right" vertical="center"/>
    </xf>
    <xf numFmtId="0" fontId="1" fillId="2" borderId="34" xfId="0" quotePrefix="1" applyFont="1" applyFill="1" applyBorder="1"/>
    <xf numFmtId="3" fontId="15" fillId="2" borderId="50" xfId="7" applyNumberFormat="1" applyFont="1" applyFill="1" applyBorder="1" applyAlignment="1">
      <alignment horizontal="right" vertical="center"/>
    </xf>
    <xf numFmtId="10" fontId="1" fillId="2" borderId="60" xfId="18" applyNumberFormat="1" applyFont="1" applyFill="1" applyBorder="1" applyAlignment="1">
      <alignment horizontal="right"/>
    </xf>
    <xf numFmtId="3" fontId="15" fillId="2" borderId="38" xfId="7" applyNumberFormat="1" applyFont="1" applyFill="1" applyBorder="1" applyAlignment="1">
      <alignment horizontal="right" vertical="center"/>
    </xf>
    <xf numFmtId="177" fontId="28" fillId="18" borderId="38" xfId="11" applyNumberFormat="1" applyFont="1" applyFill="1" applyBorder="1" applyAlignment="1">
      <alignment horizontal="right" vertical="center"/>
    </xf>
    <xf numFmtId="3" fontId="28" fillId="18" borderId="38" xfId="7" applyNumberFormat="1" applyFont="1" applyFill="1" applyBorder="1" applyAlignment="1">
      <alignment horizontal="right" vertical="center"/>
    </xf>
    <xf numFmtId="177" fontId="0" fillId="2" borderId="6" xfId="0" applyNumberFormat="1" applyFill="1" applyBorder="1"/>
    <xf numFmtId="2" fontId="1" fillId="7" borderId="21" xfId="7" applyNumberFormat="1" applyFill="1" applyBorder="1" applyAlignment="1">
      <alignment vertical="center"/>
    </xf>
    <xf numFmtId="0" fontId="7" fillId="4" borderId="1" xfId="5" applyFont="1" applyFill="1" applyBorder="1" applyAlignment="1">
      <alignment horizontal="center"/>
    </xf>
    <xf numFmtId="0" fontId="7" fillId="4" borderId="2" xfId="5" applyFont="1" applyFill="1" applyBorder="1" applyAlignment="1">
      <alignment horizontal="center"/>
    </xf>
    <xf numFmtId="0" fontId="7" fillId="4" borderId="3" xfId="5" applyFont="1" applyFill="1" applyBorder="1" applyAlignment="1">
      <alignment horizontal="center"/>
    </xf>
    <xf numFmtId="0" fontId="1" fillId="0" borderId="2" xfId="5" applyBorder="1" applyAlignment="1">
      <alignment horizontal="justify" vertical="center" wrapText="1"/>
    </xf>
    <xf numFmtId="0" fontId="1" fillId="0" borderId="3" xfId="5" applyBorder="1" applyAlignment="1">
      <alignment horizontal="justify" vertical="center" wrapText="1"/>
    </xf>
    <xf numFmtId="0" fontId="1" fillId="6" borderId="12" xfId="5" applyFill="1" applyBorder="1" applyAlignment="1">
      <alignment horizontal="left" vertical="center"/>
    </xf>
    <xf numFmtId="0" fontId="1" fillId="6" borderId="13" xfId="5" applyFill="1" applyBorder="1" applyAlignment="1">
      <alignment horizontal="left" vertical="center"/>
    </xf>
    <xf numFmtId="0" fontId="1" fillId="6" borderId="19" xfId="5" applyFill="1" applyBorder="1" applyAlignment="1">
      <alignment horizontal="left" vertical="center"/>
    </xf>
    <xf numFmtId="0" fontId="1" fillId="6" borderId="21" xfId="5" applyFill="1" applyBorder="1" applyAlignment="1">
      <alignment horizontal="left" vertical="center"/>
    </xf>
    <xf numFmtId="0" fontId="1" fillId="6" borderId="0" xfId="5" applyFill="1" applyAlignment="1">
      <alignment horizontal="left" vertical="center"/>
    </xf>
    <xf numFmtId="0" fontId="1" fillId="6" borderId="22" xfId="5" applyFill="1" applyBorder="1" applyAlignment="1">
      <alignment horizontal="left" vertical="center"/>
    </xf>
    <xf numFmtId="165" fontId="1" fillId="7" borderId="15" xfId="5" applyNumberFormat="1" applyFill="1" applyBorder="1" applyAlignment="1">
      <alignment horizontal="left" vertical="center" wrapText="1"/>
    </xf>
    <xf numFmtId="165" fontId="1" fillId="7" borderId="16" xfId="5" applyNumberFormat="1" applyFill="1" applyBorder="1" applyAlignment="1">
      <alignment horizontal="left" vertical="center" wrapText="1"/>
    </xf>
    <xf numFmtId="165" fontId="1" fillId="7" borderId="17" xfId="5" applyNumberFormat="1" applyFill="1" applyBorder="1" applyAlignment="1">
      <alignment horizontal="left" vertical="center" wrapText="1"/>
    </xf>
    <xf numFmtId="0" fontId="1" fillId="6" borderId="34" xfId="5" applyFill="1" applyBorder="1" applyAlignment="1">
      <alignment horizontal="left" vertical="center"/>
    </xf>
    <xf numFmtId="0" fontId="1" fillId="6" borderId="35" xfId="5" applyFill="1" applyBorder="1" applyAlignment="1">
      <alignment horizontal="left" vertical="center"/>
    </xf>
    <xf numFmtId="0" fontId="1" fillId="6" borderId="36" xfId="5" applyFill="1" applyBorder="1" applyAlignment="1">
      <alignment horizontal="lef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6" applyFont="1" applyBorder="1" applyAlignment="1">
      <alignment horizontal="left" vertical="center"/>
    </xf>
    <xf numFmtId="0" fontId="13" fillId="0" borderId="16" xfId="6" applyFont="1" applyBorder="1" applyAlignment="1">
      <alignment horizontal="left" vertical="center"/>
    </xf>
    <xf numFmtId="0" fontId="13" fillId="0" borderId="17" xfId="6" applyFont="1" applyBorder="1" applyAlignment="1">
      <alignment horizontal="left" vertical="center"/>
    </xf>
    <xf numFmtId="166" fontId="1" fillId="9" borderId="26" xfId="5" applyNumberFormat="1" applyFill="1" applyBorder="1" applyAlignment="1">
      <alignment horizontal="left"/>
    </xf>
    <xf numFmtId="166" fontId="1" fillId="9" borderId="25" xfId="5" applyNumberFormat="1" applyFill="1" applyBorder="1" applyAlignment="1">
      <alignment horizontal="left"/>
    </xf>
    <xf numFmtId="166" fontId="1" fillId="9" borderId="27" xfId="5" applyNumberFormat="1" applyFill="1" applyBorder="1" applyAlignment="1">
      <alignment horizontal="left"/>
    </xf>
    <xf numFmtId="0" fontId="10" fillId="0" borderId="26" xfId="4" applyFill="1" applyBorder="1" applyAlignment="1" applyProtection="1">
      <alignment wrapText="1"/>
    </xf>
    <xf numFmtId="0" fontId="10" fillId="0" borderId="25" xfId="4" applyFill="1" applyBorder="1" applyAlignment="1" applyProtection="1">
      <alignment wrapText="1"/>
    </xf>
    <xf numFmtId="0" fontId="10" fillId="0" borderId="27" xfId="4" applyFill="1" applyBorder="1" applyAlignment="1" applyProtection="1">
      <alignment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4" fillId="10" borderId="1" xfId="7" applyNumberFormat="1" applyFont="1" applyFill="1" applyBorder="1" applyAlignment="1">
      <alignment horizontal="center"/>
    </xf>
    <xf numFmtId="2" fontId="14" fillId="10" borderId="2" xfId="7" applyNumberFormat="1" applyFont="1" applyFill="1" applyBorder="1" applyAlignment="1">
      <alignment horizontal="center"/>
    </xf>
    <xf numFmtId="2" fontId="14" fillId="10" borderId="3" xfId="7" applyNumberFormat="1" applyFont="1" applyFill="1" applyBorder="1" applyAlignment="1">
      <alignment horizontal="center"/>
    </xf>
    <xf numFmtId="0" fontId="14" fillId="2" borderId="4" xfId="7" applyFont="1" applyFill="1" applyBorder="1" applyAlignment="1">
      <alignment horizontal="left"/>
    </xf>
    <xf numFmtId="0" fontId="14" fillId="2" borderId="5" xfId="7" applyFont="1" applyFill="1" applyBorder="1" applyAlignment="1">
      <alignment horizontal="left"/>
    </xf>
    <xf numFmtId="0" fontId="7" fillId="12" borderId="1" xfId="5" applyFont="1" applyFill="1" applyBorder="1" applyAlignment="1">
      <alignment horizontal="center"/>
    </xf>
    <xf numFmtId="0" fontId="7" fillId="12" borderId="2" xfId="5" applyFont="1" applyFill="1" applyBorder="1" applyAlignment="1">
      <alignment horizontal="center"/>
    </xf>
    <xf numFmtId="0" fontId="7" fillId="12" borderId="3" xfId="5" applyFont="1" applyFill="1" applyBorder="1" applyAlignment="1">
      <alignment horizontal="center"/>
    </xf>
    <xf numFmtId="2" fontId="14" fillId="13" borderId="1" xfId="7" applyNumberFormat="1" applyFont="1" applyFill="1" applyBorder="1" applyAlignment="1">
      <alignment horizontal="center"/>
    </xf>
    <xf numFmtId="2" fontId="14" fillId="13" borderId="2" xfId="7" applyNumberFormat="1" applyFont="1" applyFill="1" applyBorder="1" applyAlignment="1">
      <alignment horizontal="center"/>
    </xf>
    <xf numFmtId="2" fontId="14" fillId="13" borderId="3" xfId="7" applyNumberFormat="1" applyFont="1" applyFill="1" applyBorder="1" applyAlignment="1">
      <alignment horizontal="center"/>
    </xf>
    <xf numFmtId="0" fontId="1" fillId="0" borderId="52" xfId="5" applyBorder="1" applyAlignment="1">
      <alignment horizontal="justify" vertical="center" wrapText="1"/>
    </xf>
    <xf numFmtId="0" fontId="1" fillId="0" borderId="0" xfId="5" applyAlignment="1">
      <alignment horizontal="justify" vertical="center" wrapText="1"/>
    </xf>
    <xf numFmtId="0" fontId="1" fillId="0" borderId="22" xfId="5" applyBorder="1" applyAlignment="1">
      <alignment horizontal="justify" vertical="center" wrapText="1"/>
    </xf>
    <xf numFmtId="0" fontId="1" fillId="0" borderId="10" xfId="5" applyBorder="1" applyAlignment="1">
      <alignment horizontal="justify" vertical="center" wrapText="1"/>
    </xf>
    <xf numFmtId="0" fontId="1" fillId="0" borderId="8" xfId="5" applyBorder="1" applyAlignment="1">
      <alignment horizontal="justify" vertical="center" wrapText="1"/>
    </xf>
    <xf numFmtId="0" fontId="1" fillId="0" borderId="9" xfId="5" applyBorder="1" applyAlignment="1">
      <alignment horizontal="justify" vertical="center" wrapText="1"/>
    </xf>
    <xf numFmtId="0" fontId="22" fillId="13" borderId="1" xfId="5" applyFont="1" applyFill="1" applyBorder="1" applyAlignment="1">
      <alignment horizontal="left" wrapText="1"/>
    </xf>
    <xf numFmtId="0" fontId="22" fillId="13" borderId="3" xfId="5" applyFont="1" applyFill="1" applyBorder="1" applyAlignment="1">
      <alignment horizontal="left" wrapText="1"/>
    </xf>
    <xf numFmtId="0" fontId="15" fillId="10" borderId="37" xfId="5" applyFont="1" applyFill="1" applyBorder="1" applyAlignment="1">
      <alignment horizontal="left" wrapText="1"/>
    </xf>
    <xf numFmtId="0" fontId="15" fillId="10" borderId="33" xfId="5" applyFont="1" applyFill="1" applyBorder="1" applyAlignment="1">
      <alignment horizontal="left" wrapText="1"/>
    </xf>
    <xf numFmtId="0" fontId="15" fillId="10" borderId="24" xfId="5" applyFont="1" applyFill="1" applyBorder="1" applyAlignment="1">
      <alignment horizontal="left" wrapText="1"/>
    </xf>
    <xf numFmtId="0" fontId="15" fillId="10" borderId="27" xfId="5" applyFont="1" applyFill="1" applyBorder="1" applyAlignment="1">
      <alignment horizontal="left" wrapText="1"/>
    </xf>
    <xf numFmtId="0" fontId="22" fillId="6" borderId="1" xfId="5" applyFont="1" applyFill="1" applyBorder="1" applyAlignment="1">
      <alignment horizontal="center" wrapText="1"/>
    </xf>
    <xf numFmtId="0" fontId="22" fillId="6" borderId="2" xfId="5" applyFont="1" applyFill="1" applyBorder="1" applyAlignment="1">
      <alignment horizontal="center" wrapText="1"/>
    </xf>
    <xf numFmtId="0" fontId="22" fillId="6" borderId="3" xfId="5" applyFont="1" applyFill="1" applyBorder="1" applyAlignment="1">
      <alignment horizontal="center" wrapText="1"/>
    </xf>
    <xf numFmtId="0" fontId="25" fillId="6" borderId="37" xfId="5" applyFont="1" applyFill="1" applyBorder="1" applyAlignment="1">
      <alignment horizontal="left" wrapText="1"/>
    </xf>
    <xf numFmtId="0" fontId="25" fillId="6" borderId="33" xfId="5" applyFont="1" applyFill="1" applyBorder="1" applyAlignment="1">
      <alignment horizontal="left" wrapText="1"/>
    </xf>
    <xf numFmtId="0" fontId="25" fillId="6" borderId="18" xfId="5" applyFont="1" applyFill="1" applyBorder="1" applyAlignment="1">
      <alignment horizontal="left" wrapText="1"/>
    </xf>
    <xf numFmtId="0" fontId="25" fillId="6" borderId="17" xfId="5" applyFont="1" applyFill="1" applyBorder="1" applyAlignment="1">
      <alignment horizontal="left" wrapText="1"/>
    </xf>
    <xf numFmtId="0" fontId="25" fillId="6" borderId="24" xfId="5" applyFont="1" applyFill="1" applyBorder="1" applyAlignment="1">
      <alignment horizontal="left" wrapText="1"/>
    </xf>
    <xf numFmtId="0" fontId="25" fillId="6" borderId="27" xfId="5" applyFont="1" applyFill="1" applyBorder="1" applyAlignment="1">
      <alignment horizontal="left" wrapText="1"/>
    </xf>
    <xf numFmtId="0" fontId="9" fillId="9" borderId="4" xfId="5" applyFont="1" applyFill="1" applyBorder="1" applyAlignment="1">
      <alignment horizontal="center" wrapText="1"/>
    </xf>
    <xf numFmtId="0" fontId="9" fillId="9" borderId="5" xfId="5" applyFont="1" applyFill="1" applyBorder="1" applyAlignment="1">
      <alignment horizontal="center" wrapText="1"/>
    </xf>
    <xf numFmtId="0" fontId="22" fillId="6" borderId="37" xfId="5" applyFont="1" applyFill="1" applyBorder="1" applyAlignment="1">
      <alignment horizontal="center" wrapText="1"/>
    </xf>
    <xf numFmtId="0" fontId="22" fillId="6" borderId="32" xfId="5" applyFont="1" applyFill="1" applyBorder="1" applyAlignment="1">
      <alignment horizontal="center" wrapText="1"/>
    </xf>
    <xf numFmtId="0" fontId="22" fillId="6" borderId="33" xfId="5" applyFont="1" applyFill="1" applyBorder="1" applyAlignment="1">
      <alignment horizontal="center" wrapText="1"/>
    </xf>
    <xf numFmtId="0" fontId="22" fillId="6" borderId="3" xfId="5" applyFont="1" applyFill="1" applyBorder="1" applyAlignment="1">
      <alignment horizontal="center" vertical="center" wrapText="1"/>
    </xf>
    <xf numFmtId="2" fontId="25" fillId="15" borderId="50" xfId="5" applyNumberFormat="1" applyFont="1" applyFill="1" applyBorder="1" applyAlignment="1">
      <alignment horizontal="left" vertical="center" wrapText="1"/>
    </xf>
    <xf numFmtId="2" fontId="25" fillId="9" borderId="1" xfId="5" applyNumberFormat="1" applyFont="1" applyFill="1" applyBorder="1" applyAlignment="1">
      <alignment horizontal="left" vertical="top" wrapText="1"/>
    </xf>
    <xf numFmtId="2" fontId="25" fillId="9" borderId="3" xfId="5" applyNumberFormat="1" applyFont="1" applyFill="1" applyBorder="1" applyAlignment="1">
      <alignment horizontal="left" vertical="top" wrapText="1"/>
    </xf>
    <xf numFmtId="2" fontId="25" fillId="15" borderId="51" xfId="5" applyNumberFormat="1" applyFont="1" applyFill="1" applyBorder="1" applyAlignment="1">
      <alignment horizontal="left" vertical="center" wrapText="1"/>
    </xf>
    <xf numFmtId="2" fontId="25" fillId="0" borderId="1" xfId="5" applyNumberFormat="1" applyFont="1" applyBorder="1" applyAlignment="1">
      <alignment horizontal="left" vertical="top" wrapText="1"/>
    </xf>
    <xf numFmtId="2" fontId="25" fillId="0" borderId="3" xfId="5" applyNumberFormat="1" applyFont="1" applyBorder="1" applyAlignment="1">
      <alignment horizontal="left" vertical="top" wrapText="1"/>
    </xf>
    <xf numFmtId="2" fontId="25" fillId="15" borderId="38" xfId="5" applyNumberFormat="1" applyFont="1" applyFill="1" applyBorder="1" applyAlignment="1">
      <alignment horizontal="left" vertical="center" wrapText="1"/>
    </xf>
    <xf numFmtId="2" fontId="25" fillId="0" borderId="1" xfId="5" applyNumberFormat="1" applyFont="1" applyBorder="1" applyAlignment="1">
      <alignment horizontal="left" wrapText="1"/>
    </xf>
    <xf numFmtId="2" fontId="25" fillId="0" borderId="3" xfId="5" applyNumberFormat="1" applyFont="1" applyBorder="1" applyAlignment="1">
      <alignment horizontal="left" wrapText="1"/>
    </xf>
    <xf numFmtId="0" fontId="25" fillId="9" borderId="1" xfId="5" applyFont="1" applyFill="1" applyBorder="1" applyAlignment="1">
      <alignment horizontal="left" vertical="top" wrapText="1"/>
    </xf>
    <xf numFmtId="0" fontId="25" fillId="9" borderId="3" xfId="5" applyFont="1" applyFill="1" applyBorder="1" applyAlignment="1">
      <alignment horizontal="left" vertical="top" wrapText="1"/>
    </xf>
    <xf numFmtId="0" fontId="25" fillId="15" borderId="50" xfId="15" applyFont="1" applyFill="1" applyBorder="1" applyAlignment="1">
      <alignment vertical="center" wrapText="1"/>
    </xf>
    <xf numFmtId="2" fontId="25" fillId="0" borderId="1" xfId="15" applyNumberFormat="1" applyFont="1" applyBorder="1" applyAlignment="1">
      <alignment horizontal="left" vertical="top" wrapText="1"/>
    </xf>
    <xf numFmtId="2" fontId="25" fillId="0" borderId="3" xfId="15" applyNumberFormat="1" applyFont="1" applyBorder="1" applyAlignment="1">
      <alignment horizontal="left" vertical="top" wrapText="1"/>
    </xf>
    <xf numFmtId="0" fontId="25" fillId="15" borderId="51" xfId="15" applyFont="1" applyFill="1" applyBorder="1" applyAlignment="1">
      <alignment vertical="center" wrapText="1"/>
    </xf>
    <xf numFmtId="0" fontId="25" fillId="15" borderId="38" xfId="15" applyFont="1" applyFill="1" applyBorder="1" applyAlignment="1">
      <alignment vertical="center" wrapText="1"/>
    </xf>
    <xf numFmtId="0" fontId="25" fillId="15" borderId="50" xfId="15" applyFont="1" applyFill="1" applyBorder="1" applyAlignment="1">
      <alignment horizontal="left" vertical="center" wrapText="1"/>
    </xf>
    <xf numFmtId="0" fontId="25" fillId="15" borderId="51" xfId="15" applyFont="1" applyFill="1" applyBorder="1" applyAlignment="1">
      <alignment horizontal="left" vertical="center" wrapText="1"/>
    </xf>
    <xf numFmtId="2" fontId="25" fillId="9" borderId="37" xfId="15" applyNumberFormat="1" applyFont="1" applyFill="1" applyBorder="1" applyAlignment="1">
      <alignment horizontal="left" vertical="top" wrapText="1"/>
    </xf>
    <xf numFmtId="2" fontId="25" fillId="9" borderId="33" xfId="15" applyNumberFormat="1" applyFont="1" applyFill="1" applyBorder="1" applyAlignment="1">
      <alignment horizontal="left" vertical="top" wrapText="1"/>
    </xf>
    <xf numFmtId="2" fontId="25" fillId="9" borderId="18" xfId="15" applyNumberFormat="1" applyFont="1" applyFill="1" applyBorder="1" applyAlignment="1">
      <alignment horizontal="left" vertical="top" wrapText="1"/>
    </xf>
    <xf numFmtId="2" fontId="25" fillId="9" borderId="17" xfId="15" applyNumberFormat="1" applyFont="1" applyFill="1" applyBorder="1" applyAlignment="1">
      <alignment horizontal="left" vertical="top" wrapText="1"/>
    </xf>
    <xf numFmtId="2" fontId="25" fillId="0" borderId="18" xfId="5" applyNumberFormat="1" applyFont="1" applyBorder="1" applyAlignment="1">
      <alignment horizontal="left" vertical="top" wrapText="1"/>
    </xf>
    <xf numFmtId="2" fontId="25" fillId="0" borderId="17" xfId="5" applyNumberFormat="1" applyFont="1" applyBorder="1" applyAlignment="1">
      <alignment horizontal="left" vertical="top" wrapText="1"/>
    </xf>
    <xf numFmtId="0" fontId="25" fillId="15" borderId="38" xfId="15" applyFont="1" applyFill="1" applyBorder="1" applyAlignment="1">
      <alignment horizontal="left" vertical="center" wrapText="1"/>
    </xf>
    <xf numFmtId="2" fontId="25" fillId="0" borderId="24" xfId="5" applyNumberFormat="1" applyFont="1" applyBorder="1" applyAlignment="1">
      <alignment horizontal="left" vertical="top" wrapText="1"/>
    </xf>
    <xf numFmtId="2" fontId="25" fillId="0" borderId="27" xfId="5" applyNumberFormat="1" applyFont="1" applyBorder="1" applyAlignment="1">
      <alignment horizontal="left" vertical="top" wrapText="1"/>
    </xf>
    <xf numFmtId="2" fontId="25" fillId="9" borderId="1" xfId="15" applyNumberFormat="1" applyFont="1" applyFill="1" applyBorder="1" applyAlignment="1">
      <alignment horizontal="left" wrapText="1"/>
    </xf>
    <xf numFmtId="2" fontId="25" fillId="9" borderId="1" xfId="15" applyNumberFormat="1" applyFont="1" applyFill="1" applyBorder="1" applyAlignment="1">
      <alignment horizontal="left" vertical="center" wrapText="1"/>
    </xf>
    <xf numFmtId="2" fontId="25" fillId="9" borderId="3" xfId="15" applyNumberFormat="1" applyFont="1" applyFill="1" applyBorder="1" applyAlignment="1">
      <alignment horizontal="left" vertical="center" wrapText="1"/>
    </xf>
    <xf numFmtId="175" fontId="22" fillId="5" borderId="1" xfId="7" applyNumberFormat="1" applyFont="1" applyFill="1" applyBorder="1" applyAlignment="1">
      <alignment horizontal="center" vertical="center"/>
    </xf>
    <xf numFmtId="175" fontId="22" fillId="5" borderId="2" xfId="7" applyNumberFormat="1" applyFont="1" applyFill="1" applyBorder="1" applyAlignment="1">
      <alignment horizontal="center" vertical="center"/>
    </xf>
    <xf numFmtId="175" fontId="22" fillId="5" borderId="3" xfId="7" applyNumberFormat="1" applyFont="1" applyFill="1" applyBorder="1" applyAlignment="1">
      <alignment horizontal="center" vertical="center"/>
    </xf>
    <xf numFmtId="0" fontId="38" fillId="12" borderId="1" xfId="5" applyFont="1" applyFill="1" applyBorder="1" applyAlignment="1">
      <alignment horizontal="center"/>
    </xf>
    <xf numFmtId="0" fontId="38" fillId="12" borderId="2" xfId="5" applyFont="1" applyFill="1" applyBorder="1" applyAlignment="1">
      <alignment horizontal="center"/>
    </xf>
    <xf numFmtId="0" fontId="38" fillId="12" borderId="3" xfId="5" applyFont="1" applyFill="1" applyBorder="1" applyAlignment="1">
      <alignment horizontal="center"/>
    </xf>
    <xf numFmtId="0" fontId="22" fillId="17" borderId="1" xfId="5" applyFont="1" applyFill="1" applyBorder="1" applyAlignment="1">
      <alignment horizontal="center"/>
    </xf>
    <xf numFmtId="0" fontId="22" fillId="17" borderId="2" xfId="5" applyFont="1" applyFill="1" applyBorder="1" applyAlignment="1">
      <alignment horizontal="center"/>
    </xf>
    <xf numFmtId="0" fontId="22" fillId="17" borderId="3" xfId="5" applyFont="1" applyFill="1" applyBorder="1" applyAlignment="1">
      <alignment horizontal="center"/>
    </xf>
    <xf numFmtId="0" fontId="1" fillId="13" borderId="34" xfId="5" applyFill="1" applyBorder="1" applyAlignment="1">
      <alignment horizontal="left" wrapText="1"/>
    </xf>
    <xf numFmtId="0" fontId="1" fillId="13" borderId="60" xfId="5" applyFill="1" applyBorder="1" applyAlignment="1">
      <alignment horizontal="left" wrapText="1"/>
    </xf>
    <xf numFmtId="0" fontId="1" fillId="13" borderId="21" xfId="5" applyFill="1" applyBorder="1" applyAlignment="1">
      <alignment horizontal="left" wrapText="1"/>
    </xf>
    <xf numFmtId="0" fontId="1" fillId="13" borderId="29" xfId="5" applyFill="1" applyBorder="1" applyAlignment="1">
      <alignment horizontal="left" wrapText="1"/>
    </xf>
    <xf numFmtId="0" fontId="1" fillId="13" borderId="4" xfId="5" applyFill="1" applyBorder="1" applyAlignment="1">
      <alignment horizontal="left" wrapText="1"/>
    </xf>
    <xf numFmtId="0" fontId="1" fillId="13" borderId="6" xfId="5" applyFill="1" applyBorder="1" applyAlignment="1">
      <alignment horizontal="left" wrapText="1"/>
    </xf>
    <xf numFmtId="0" fontId="1" fillId="0" borderId="20" xfId="5" applyBorder="1" applyAlignment="1">
      <alignment horizontal="left" vertical="center" wrapText="1"/>
    </xf>
    <xf numFmtId="0" fontId="1" fillId="0" borderId="19" xfId="5" applyBorder="1" applyAlignment="1">
      <alignment horizontal="left" vertical="center" wrapText="1"/>
    </xf>
    <xf numFmtId="0" fontId="1" fillId="0" borderId="13" xfId="5" applyBorder="1" applyAlignment="1">
      <alignment horizontal="left" vertical="center" wrapText="1"/>
    </xf>
    <xf numFmtId="0" fontId="1" fillId="0" borderId="52" xfId="5" applyBorder="1" applyAlignment="1">
      <alignment horizontal="left" vertical="center" wrapText="1"/>
    </xf>
    <xf numFmtId="0" fontId="1" fillId="0" borderId="0" xfId="5" applyAlignment="1">
      <alignment horizontal="left" vertical="center" wrapText="1"/>
    </xf>
    <xf numFmtId="0" fontId="1" fillId="0" borderId="22" xfId="5" applyBorder="1" applyAlignment="1">
      <alignment horizontal="left" vertical="center" wrapText="1"/>
    </xf>
    <xf numFmtId="165" fontId="1" fillId="2" borderId="31" xfId="5" applyNumberFormat="1" applyFill="1" applyBorder="1" applyAlignment="1">
      <alignment horizontal="left" vertical="center" wrapText="1"/>
    </xf>
    <xf numFmtId="165" fontId="1" fillId="2" borderId="32" xfId="5" applyNumberFormat="1" applyFill="1" applyBorder="1" applyAlignment="1">
      <alignment horizontal="left" vertical="center" wrapText="1"/>
    </xf>
    <xf numFmtId="165" fontId="1" fillId="2" borderId="33" xfId="5" applyNumberFormat="1" applyFill="1" applyBorder="1" applyAlignment="1">
      <alignment horizontal="left" vertical="center" wrapText="1"/>
    </xf>
  </cellXfs>
  <cellStyles count="19">
    <cellStyle name="Comma" xfId="1" builtinId="3"/>
    <cellStyle name="Comma 10" xfId="9" xr:uid="{8164FC2D-921E-4D70-A519-F6F1ED251FA6}"/>
    <cellStyle name="Comma 2 5" xfId="14" xr:uid="{F1C94BAF-983C-4AEC-946F-79418932125D}"/>
    <cellStyle name="Comma 4 10 2" xfId="12" xr:uid="{ABCCF553-9BA5-4312-B1F5-ABD2808777E6}"/>
    <cellStyle name="Comma 6" xfId="11" xr:uid="{69E9BEEF-3652-4C4A-8CDE-33376EDAB248}"/>
    <cellStyle name="Currency" xfId="2" builtinId="4"/>
    <cellStyle name="Currency 2 2" xfId="8" xr:uid="{483175E5-641A-45A9-89B7-8B5C463B6A8B}"/>
    <cellStyle name="Hyperlink" xfId="4" builtinId="8"/>
    <cellStyle name="Normal" xfId="0" builtinId="0"/>
    <cellStyle name="Normal 17" xfId="6" xr:uid="{3F863DFA-9F32-4208-993C-FB8C045D2034}"/>
    <cellStyle name="Normal 2 10" xfId="10" xr:uid="{8E9EC2C8-AE8C-44AB-B5C4-84202A58B0C5}"/>
    <cellStyle name="Normal 2 2" xfId="5" xr:uid="{D378C9F0-EB23-4A28-9053-F9E10C51BE32}"/>
    <cellStyle name="Normal 6 10 2" xfId="7" xr:uid="{E14EA2BB-D438-4DE9-9105-11D9D685D1FA}"/>
    <cellStyle name="Normal_Programme Report 31 January 2010" xfId="15" xr:uid="{07DCAC8A-EBC1-49DD-9E3B-477541CDC3CA}"/>
    <cellStyle name="Percent" xfId="3" builtinId="5"/>
    <cellStyle name="Percent 16" xfId="17" xr:uid="{17AF3469-89A3-4C42-AC2D-1E9AA52DB92C}"/>
    <cellStyle name="Percent 2" xfId="16" xr:uid="{A8492B29-1E50-4469-B7A5-7D2C579274B5}"/>
    <cellStyle name="Percent 2 2" xfId="18" xr:uid="{055673C7-9E57-4233-8CB3-B3834FED94CC}"/>
    <cellStyle name="Percent 4" xfId="13" xr:uid="{277A430F-2C00-4DD6-BCB5-C2EE9E84FCC2}"/>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6"/>
              <c:pt idx="0">
                <c:v> 0 -  1</c:v>
              </c:pt>
              <c:pt idx="1">
                <c:v> 1 -  5</c:v>
              </c:pt>
              <c:pt idx="2">
                <c:v> 6 - 10</c:v>
              </c:pt>
              <c:pt idx="3">
                <c:v>11 - 15</c:v>
              </c:pt>
              <c:pt idx="4">
                <c:v>16 - 20</c:v>
              </c:pt>
              <c:pt idx="5">
                <c:v>20 +</c:v>
              </c:pt>
            </c:strLit>
          </c:cat>
          <c:val>
            <c:numLit>
              <c:formatCode>_(* #,##0.00_);_(* \(#,##0.00\);_(* "-"??_);_(@_)</c:formatCode>
              <c:ptCount val="6"/>
              <c:pt idx="0">
                <c:v>209082.12</c:v>
              </c:pt>
              <c:pt idx="1">
                <c:v>8375006.040000001</c:v>
              </c:pt>
              <c:pt idx="2">
                <c:v>96174720.310000002</c:v>
              </c:pt>
              <c:pt idx="3">
                <c:v>1398552641.46</c:v>
              </c:pt>
              <c:pt idx="4">
                <c:v>2641491564.8699999</c:v>
              </c:pt>
              <c:pt idx="5">
                <c:v>128740205.43000001</c:v>
              </c:pt>
            </c:numLit>
          </c:val>
          <c:extLst>
            <c:ext xmlns:c16="http://schemas.microsoft.com/office/drawing/2014/chart" uri="{C3380CC4-5D6E-409C-BE32-E72D297353CC}">
              <c16:uniqueId val="{00000000-ED1F-4F03-A088-C09A45E699A2}"/>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max val="300000000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A6-4AEA-95CC-716D989A83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A6-4AEA-95CC-716D989A83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A6-4AEA-95CC-716D989A83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A6-4AEA-95CC-716D989A83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8A6-4AEA-95CC-716D989A834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8A6-4AEA-95CC-716D989A83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17'!$A$603:$A$608</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17'!$B$603:$B$608</c:f>
              <c:numCache>
                <c:formatCode>0%</c:formatCode>
                <c:ptCount val="6"/>
                <c:pt idx="0">
                  <c:v>0.47384295717887942</c:v>
                </c:pt>
                <c:pt idx="1">
                  <c:v>4.6915857449477349E-2</c:v>
                </c:pt>
                <c:pt idx="2">
                  <c:v>0.12761224485648889</c:v>
                </c:pt>
                <c:pt idx="3">
                  <c:v>4.4918683538059685E-3</c:v>
                </c:pt>
                <c:pt idx="4">
                  <c:v>4.8112834788015216E-2</c:v>
                </c:pt>
                <c:pt idx="5">
                  <c:v>0.29902423737333311</c:v>
                </c:pt>
              </c:numCache>
            </c:numRef>
          </c:val>
          <c:extLst>
            <c:ext xmlns:c16="http://schemas.microsoft.com/office/drawing/2014/chart" uri="{C3380CC4-5D6E-409C-BE32-E72D297353CC}">
              <c16:uniqueId val="{0000000C-08A6-4AEA-95CC-716D989A834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6"/>
              <c:pt idx="0">
                <c:v> 0 -  1</c:v>
              </c:pt>
              <c:pt idx="1">
                <c:v> 1 -  5</c:v>
              </c:pt>
              <c:pt idx="2">
                <c:v> 6 - 10</c:v>
              </c:pt>
              <c:pt idx="3">
                <c:v>11 - 15</c:v>
              </c:pt>
              <c:pt idx="4">
                <c:v>16 - 20</c:v>
              </c:pt>
              <c:pt idx="5">
                <c:v>20 +</c:v>
              </c:pt>
            </c:strLit>
          </c:cat>
          <c:val>
            <c:numLit>
              <c:formatCode>_(* #,##0.00_);_(* \(#,##0.00\);_(* "-"??_);_(@_)</c:formatCode>
              <c:ptCount val="6"/>
              <c:pt idx="0">
                <c:v>209082.12</c:v>
              </c:pt>
              <c:pt idx="1">
                <c:v>8375006.040000001</c:v>
              </c:pt>
              <c:pt idx="2">
                <c:v>96174720.310000002</c:v>
              </c:pt>
              <c:pt idx="3">
                <c:v>1398552641.46</c:v>
              </c:pt>
              <c:pt idx="4">
                <c:v>2641491564.8699999</c:v>
              </c:pt>
              <c:pt idx="5">
                <c:v>128740205.43000001</c:v>
              </c:pt>
            </c:numLit>
          </c:val>
          <c:extLst>
            <c:ext xmlns:c16="http://schemas.microsoft.com/office/drawing/2014/chart" uri="{C3380CC4-5D6E-409C-BE32-E72D297353CC}">
              <c16:uniqueId val="{00000000-81DD-4613-9DEA-9D9AEBF4B3CE}"/>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max val="300000000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C6-40ED-80D9-FBDDA5980E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C6-40ED-80D9-FBDDA5980E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C6-40ED-80D9-FBDDA5980E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C6-40ED-80D9-FBDDA5980E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CC6-40ED-80D9-FBDDA5980ED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CC6-40ED-80D9-FBDDA5980ED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17'!$A$603:$A$608</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17'!$B$603:$B$608</c:f>
              <c:numCache>
                <c:formatCode>0%</c:formatCode>
                <c:ptCount val="6"/>
                <c:pt idx="0">
                  <c:v>0.47384295717887942</c:v>
                </c:pt>
                <c:pt idx="1">
                  <c:v>4.6915857449477349E-2</c:v>
                </c:pt>
                <c:pt idx="2">
                  <c:v>0.12761224485648889</c:v>
                </c:pt>
                <c:pt idx="3">
                  <c:v>4.4918683538059685E-3</c:v>
                </c:pt>
                <c:pt idx="4">
                  <c:v>4.8112834788015216E-2</c:v>
                </c:pt>
                <c:pt idx="5">
                  <c:v>0.29902423737333311</c:v>
                </c:pt>
              </c:numCache>
            </c:numRef>
          </c:val>
          <c:extLst>
            <c:ext xmlns:c16="http://schemas.microsoft.com/office/drawing/2014/chart" uri="{C3380CC4-5D6E-409C-BE32-E72D297353CC}">
              <c16:uniqueId val="{0000000C-9CC6-40ED-80D9-FBDDA5980E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1572</xdr:rowOff>
    </xdr:to>
    <xdr:pic>
      <xdr:nvPicPr>
        <xdr:cNvPr id="2" name="Picture 82">
          <a:extLst>
            <a:ext uri="{FF2B5EF4-FFF2-40B4-BE49-F238E27FC236}">
              <a16:creationId xmlns:a16="http://schemas.microsoft.com/office/drawing/2014/main" id="{1A866964-A9F1-45A0-B067-3001CD661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49225" y="9525"/>
          <a:ext cx="1809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1712258</xdr:colOff>
      <xdr:row>1</xdr:row>
      <xdr:rowOff>593799</xdr:rowOff>
    </xdr:to>
    <xdr:pic>
      <xdr:nvPicPr>
        <xdr:cNvPr id="3" name="Picture 82">
          <a:extLst>
            <a:ext uri="{FF2B5EF4-FFF2-40B4-BE49-F238E27FC236}">
              <a16:creationId xmlns:a16="http://schemas.microsoft.com/office/drawing/2014/main" id="{D56C66EA-D91E-429A-BF65-3FB2ECC17D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172" y="47064"/>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492</xdr:row>
      <xdr:rowOff>99060</xdr:rowOff>
    </xdr:from>
    <xdr:to>
      <xdr:col>2</xdr:col>
      <xdr:colOff>1645920</xdr:colOff>
      <xdr:row>506</xdr:row>
      <xdr:rowOff>137160</xdr:rowOff>
    </xdr:to>
    <xdr:graphicFrame macro="">
      <xdr:nvGraphicFramePr>
        <xdr:cNvPr id="4" name="Chart 3">
          <a:extLst>
            <a:ext uri="{FF2B5EF4-FFF2-40B4-BE49-F238E27FC236}">
              <a16:creationId xmlns:a16="http://schemas.microsoft.com/office/drawing/2014/main" id="{C1AA7D3B-7044-4031-8B81-7CDF72BAC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505</xdr:row>
      <xdr:rowOff>45720</xdr:rowOff>
    </xdr:from>
    <xdr:to>
      <xdr:col>0</xdr:col>
      <xdr:colOff>1485900</xdr:colOff>
      <xdr:row>506</xdr:row>
      <xdr:rowOff>53340</xdr:rowOff>
    </xdr:to>
    <xdr:sp macro="" textlink="">
      <xdr:nvSpPr>
        <xdr:cNvPr id="5" name="Rectangle 4">
          <a:extLst>
            <a:ext uri="{FF2B5EF4-FFF2-40B4-BE49-F238E27FC236}">
              <a16:creationId xmlns:a16="http://schemas.microsoft.com/office/drawing/2014/main" id="{D460AB8D-9247-4005-891F-C5FA1F4950EB}"/>
            </a:ext>
          </a:extLst>
        </xdr:cNvPr>
        <xdr:cNvSpPr/>
      </xdr:nvSpPr>
      <xdr:spPr>
        <a:xfrm>
          <a:off x="0" y="8967978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6" name="Picture 82">
          <a:extLst>
            <a:ext uri="{FF2B5EF4-FFF2-40B4-BE49-F238E27FC236}">
              <a16:creationId xmlns:a16="http://schemas.microsoft.com/office/drawing/2014/main" id="{998864BC-9BE4-49E2-9EAC-773808DEF5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4180" y="9525"/>
          <a:ext cx="1619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600</xdr:row>
      <xdr:rowOff>19050</xdr:rowOff>
    </xdr:from>
    <xdr:to>
      <xdr:col>5</xdr:col>
      <xdr:colOff>114300</xdr:colOff>
      <xdr:row>609</xdr:row>
      <xdr:rowOff>152400</xdr:rowOff>
    </xdr:to>
    <xdr:graphicFrame macro="">
      <xdr:nvGraphicFramePr>
        <xdr:cNvPr id="7" name="Chart 6">
          <a:extLst>
            <a:ext uri="{FF2B5EF4-FFF2-40B4-BE49-F238E27FC236}">
              <a16:creationId xmlns:a16="http://schemas.microsoft.com/office/drawing/2014/main" id="{91AE4BAC-B182-40E2-A001-9CC05EDFD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1335405</xdr:colOff>
      <xdr:row>0</xdr:row>
      <xdr:rowOff>9525</xdr:rowOff>
    </xdr:from>
    <xdr:to>
      <xdr:col>5</xdr:col>
      <xdr:colOff>1353502</xdr:colOff>
      <xdr:row>1</xdr:row>
      <xdr:rowOff>1572</xdr:rowOff>
    </xdr:to>
    <xdr:pic>
      <xdr:nvPicPr>
        <xdr:cNvPr id="8" name="Picture 82">
          <a:extLst>
            <a:ext uri="{FF2B5EF4-FFF2-40B4-BE49-F238E27FC236}">
              <a16:creationId xmlns:a16="http://schemas.microsoft.com/office/drawing/2014/main" id="{83CC3DE4-4346-461E-AF56-2D9207EF10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46223" y="9525"/>
          <a:ext cx="18097" cy="26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1712258</xdr:colOff>
      <xdr:row>1</xdr:row>
      <xdr:rowOff>593799</xdr:rowOff>
    </xdr:to>
    <xdr:pic>
      <xdr:nvPicPr>
        <xdr:cNvPr id="9" name="Picture 82">
          <a:extLst>
            <a:ext uri="{FF2B5EF4-FFF2-40B4-BE49-F238E27FC236}">
              <a16:creationId xmlns:a16="http://schemas.microsoft.com/office/drawing/2014/main" id="{F6DEFFC8-A788-4797-8F8C-F73F66AF37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4170" y="43600"/>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492</xdr:row>
      <xdr:rowOff>99060</xdr:rowOff>
    </xdr:from>
    <xdr:to>
      <xdr:col>2</xdr:col>
      <xdr:colOff>1645920</xdr:colOff>
      <xdr:row>506</xdr:row>
      <xdr:rowOff>137160</xdr:rowOff>
    </xdr:to>
    <xdr:graphicFrame macro="">
      <xdr:nvGraphicFramePr>
        <xdr:cNvPr id="10" name="Chart 9">
          <a:extLst>
            <a:ext uri="{FF2B5EF4-FFF2-40B4-BE49-F238E27FC236}">
              <a16:creationId xmlns:a16="http://schemas.microsoft.com/office/drawing/2014/main" id="{90A40CDF-F146-4E86-8F47-5D76F4651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505</xdr:row>
      <xdr:rowOff>45720</xdr:rowOff>
    </xdr:from>
    <xdr:to>
      <xdr:col>0</xdr:col>
      <xdr:colOff>1485900</xdr:colOff>
      <xdr:row>506</xdr:row>
      <xdr:rowOff>53340</xdr:rowOff>
    </xdr:to>
    <xdr:sp macro="" textlink="">
      <xdr:nvSpPr>
        <xdr:cNvPr id="11" name="Rectangle 10">
          <a:extLst>
            <a:ext uri="{FF2B5EF4-FFF2-40B4-BE49-F238E27FC236}">
              <a16:creationId xmlns:a16="http://schemas.microsoft.com/office/drawing/2014/main" id="{372C3E64-04CD-497C-AC1E-0E8CC4EADE3C}"/>
            </a:ext>
          </a:extLst>
        </xdr:cNvPr>
        <xdr:cNvSpPr/>
      </xdr:nvSpPr>
      <xdr:spPr>
        <a:xfrm>
          <a:off x="0" y="89927084"/>
          <a:ext cx="1485900" cy="18080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12" name="Picture 82">
          <a:extLst>
            <a:ext uri="{FF2B5EF4-FFF2-40B4-BE49-F238E27FC236}">
              <a16:creationId xmlns:a16="http://schemas.microsoft.com/office/drawing/2014/main" id="{8ADA5DD5-7AFB-4977-B6EE-A567DC604E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7182" y="9525"/>
          <a:ext cx="16192" cy="26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600</xdr:row>
      <xdr:rowOff>19050</xdr:rowOff>
    </xdr:from>
    <xdr:to>
      <xdr:col>5</xdr:col>
      <xdr:colOff>114300</xdr:colOff>
      <xdr:row>609</xdr:row>
      <xdr:rowOff>152400</xdr:rowOff>
    </xdr:to>
    <xdr:graphicFrame macro="">
      <xdr:nvGraphicFramePr>
        <xdr:cNvPr id="13" name="Chart 12">
          <a:extLst>
            <a:ext uri="{FF2B5EF4-FFF2-40B4-BE49-F238E27FC236}">
              <a16:creationId xmlns:a16="http://schemas.microsoft.com/office/drawing/2014/main" id="{9E44CC20-F28A-4A4E-987E-7F54EAC9B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801AD-515C-430D-BEC8-E065784515F4}">
  <dimension ref="A1:J752"/>
  <sheetViews>
    <sheetView showGridLines="0" tabSelected="1" topLeftCell="A384" zoomScale="66" zoomScaleNormal="66" workbookViewId="0">
      <selection activeCell="D396" sqref="D396"/>
    </sheetView>
  </sheetViews>
  <sheetFormatPr defaultColWidth="9.109375" defaultRowHeight="13.2" x14ac:dyDescent="0.25"/>
  <cols>
    <col min="1" max="1" width="46.5546875" style="1" customWidth="1"/>
    <col min="2" max="2" width="31.21875" style="1" customWidth="1"/>
    <col min="3" max="3" width="29.6640625" style="1" customWidth="1"/>
    <col min="4" max="4" width="31.77734375" style="1" customWidth="1"/>
    <col min="5" max="5" width="28.6640625" style="1" customWidth="1"/>
    <col min="6" max="6" width="25" style="1" bestFit="1" customWidth="1"/>
    <col min="7" max="7" width="17" style="1" bestFit="1" customWidth="1"/>
    <col min="8" max="8" width="35.21875" style="1" bestFit="1" customWidth="1"/>
    <col min="9"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662" t="s">
        <v>2</v>
      </c>
      <c r="B3" s="663"/>
      <c r="C3" s="663"/>
      <c r="D3" s="663"/>
      <c r="E3" s="663"/>
      <c r="F3" s="664"/>
    </row>
    <row r="4" spans="1:6" s="7" customFormat="1" ht="51" customHeight="1" thickBot="1" x14ac:dyDescent="0.3">
      <c r="A4" s="8" t="s">
        <v>3</v>
      </c>
      <c r="B4" s="665" t="s">
        <v>4</v>
      </c>
      <c r="C4" s="665"/>
      <c r="D4" s="665"/>
      <c r="E4" s="665"/>
      <c r="F4" s="666"/>
    </row>
    <row r="5" spans="1:6" ht="17.399999999999999" customHeight="1" thickBot="1" x14ac:dyDescent="0.35">
      <c r="A5" s="9"/>
      <c r="B5" s="10"/>
      <c r="C5" s="10"/>
      <c r="D5" s="10"/>
      <c r="E5" s="10"/>
      <c r="F5" s="11"/>
    </row>
    <row r="6" spans="1:6" ht="13.8" x14ac:dyDescent="0.25">
      <c r="A6" s="12" t="s">
        <v>5</v>
      </c>
      <c r="B6" s="13"/>
      <c r="C6" s="14"/>
      <c r="D6" s="15">
        <v>45421</v>
      </c>
      <c r="E6" s="16"/>
      <c r="F6" s="17"/>
    </row>
    <row r="7" spans="1:6" ht="13.8" x14ac:dyDescent="0.25">
      <c r="A7" s="667" t="s">
        <v>6</v>
      </c>
      <c r="B7" s="668"/>
      <c r="C7" s="18" t="s">
        <v>7</v>
      </c>
      <c r="D7" s="19">
        <v>45343</v>
      </c>
      <c r="E7" s="20"/>
      <c r="F7" s="21"/>
    </row>
    <row r="8" spans="1:6" ht="13.8" x14ac:dyDescent="0.25">
      <c r="A8" s="22"/>
      <c r="B8" s="68"/>
      <c r="C8" s="18" t="s">
        <v>8</v>
      </c>
      <c r="D8" s="19">
        <v>45433</v>
      </c>
      <c r="E8" s="20"/>
      <c r="F8" s="21"/>
    </row>
    <row r="9" spans="1:6" ht="13.8" x14ac:dyDescent="0.25">
      <c r="A9" s="22" t="s">
        <v>9</v>
      </c>
      <c r="B9" s="23"/>
      <c r="C9" s="18"/>
      <c r="D9" s="19">
        <f>D8</f>
        <v>45433</v>
      </c>
      <c r="E9" s="20"/>
      <c r="F9" s="21"/>
    </row>
    <row r="10" spans="1:6" ht="13.8" x14ac:dyDescent="0.25">
      <c r="A10" s="24" t="s">
        <v>10</v>
      </c>
      <c r="B10" s="25"/>
      <c r="C10" s="18"/>
      <c r="D10" s="26">
        <v>44279</v>
      </c>
      <c r="E10" s="20"/>
      <c r="F10" s="21"/>
    </row>
    <row r="11" spans="1:6" ht="13.8" x14ac:dyDescent="0.25">
      <c r="A11" s="24" t="s">
        <v>11</v>
      </c>
      <c r="B11" s="25"/>
      <c r="C11" s="18"/>
      <c r="D11" s="19" t="s">
        <v>12</v>
      </c>
      <c r="E11" s="20"/>
      <c r="F11" s="21"/>
    </row>
    <row r="12" spans="1:6" ht="13.8" x14ac:dyDescent="0.25">
      <c r="A12" s="24" t="s">
        <v>13</v>
      </c>
      <c r="B12" s="25"/>
      <c r="C12" s="18"/>
      <c r="D12" s="19" t="s">
        <v>14</v>
      </c>
      <c r="E12" s="20"/>
      <c r="F12" s="21"/>
    </row>
    <row r="13" spans="1:6" ht="13.8" x14ac:dyDescent="0.25">
      <c r="A13" s="667" t="s">
        <v>15</v>
      </c>
      <c r="B13" s="669"/>
      <c r="C13" s="668"/>
      <c r="D13" s="27" t="s">
        <v>16</v>
      </c>
      <c r="E13" s="20"/>
      <c r="F13" s="21"/>
    </row>
    <row r="14" spans="1:6" ht="13.8" x14ac:dyDescent="0.25">
      <c r="A14" s="670"/>
      <c r="B14" s="671"/>
      <c r="C14" s="672"/>
      <c r="D14" s="27" t="s">
        <v>17</v>
      </c>
      <c r="E14" s="28"/>
      <c r="F14" s="29"/>
    </row>
    <row r="15" spans="1:6" ht="13.8" x14ac:dyDescent="0.25">
      <c r="A15" s="670"/>
      <c r="B15" s="671"/>
      <c r="C15" s="672"/>
      <c r="D15" s="19" t="s">
        <v>18</v>
      </c>
      <c r="E15" s="28"/>
      <c r="F15" s="29"/>
    </row>
    <row r="16" spans="1:6" ht="13.8" x14ac:dyDescent="0.25">
      <c r="A16" s="22"/>
      <c r="B16" s="23"/>
      <c r="C16" s="68"/>
      <c r="D16" s="19" t="s">
        <v>19</v>
      </c>
      <c r="E16" s="28"/>
      <c r="F16" s="29"/>
    </row>
    <row r="17" spans="1:7" ht="13.8" x14ac:dyDescent="0.25">
      <c r="A17" s="24" t="s">
        <v>20</v>
      </c>
      <c r="B17" s="25"/>
      <c r="C17" s="18"/>
      <c r="D17" s="30" t="s">
        <v>21</v>
      </c>
      <c r="E17" s="20"/>
      <c r="F17" s="21"/>
    </row>
    <row r="18" spans="1:7" ht="14.4" thickBot="1" x14ac:dyDescent="0.3">
      <c r="A18" s="31" t="s">
        <v>22</v>
      </c>
      <c r="B18" s="32"/>
      <c r="C18" s="32"/>
      <c r="D18" s="33" t="s">
        <v>23</v>
      </c>
      <c r="E18" s="34"/>
      <c r="F18" s="35"/>
    </row>
    <row r="19" spans="1:7" ht="13.8" thickBot="1" x14ac:dyDescent="0.3"/>
    <row r="20" spans="1:7" ht="17.399999999999999" thickBot="1" x14ac:dyDescent="0.35">
      <c r="A20" s="662" t="s">
        <v>24</v>
      </c>
      <c r="B20" s="663"/>
      <c r="C20" s="663"/>
      <c r="D20" s="663"/>
      <c r="E20" s="663"/>
      <c r="F20" s="664"/>
    </row>
    <row r="21" spans="1:7" ht="13.8" x14ac:dyDescent="0.25">
      <c r="A21" s="36" t="s">
        <v>25</v>
      </c>
      <c r="B21" s="37"/>
      <c r="C21" s="38"/>
      <c r="D21" s="39" t="s">
        <v>26</v>
      </c>
      <c r="E21" s="40"/>
      <c r="F21" s="41"/>
    </row>
    <row r="22" spans="1:7" ht="13.8" x14ac:dyDescent="0.25">
      <c r="A22" s="24" t="s">
        <v>27</v>
      </c>
      <c r="B22" s="25"/>
      <c r="C22" s="18"/>
      <c r="D22" s="19" t="s">
        <v>28</v>
      </c>
      <c r="E22" s="42"/>
      <c r="F22" s="21"/>
    </row>
    <row r="23" spans="1:7" ht="13.8" x14ac:dyDescent="0.25">
      <c r="A23" s="24" t="s">
        <v>29</v>
      </c>
      <c r="B23" s="25"/>
      <c r="C23" s="18"/>
      <c r="D23" s="19" t="s">
        <v>30</v>
      </c>
      <c r="E23" s="42"/>
      <c r="F23" s="21"/>
    </row>
    <row r="24" spans="1:7" s="7" customFormat="1" x14ac:dyDescent="0.25">
      <c r="A24" s="43" t="s">
        <v>31</v>
      </c>
      <c r="B24" s="44"/>
      <c r="C24" s="45"/>
      <c r="D24" s="673" t="s">
        <v>32</v>
      </c>
      <c r="E24" s="674"/>
      <c r="F24" s="675"/>
    </row>
    <row r="25" spans="1:7" ht="13.8" x14ac:dyDescent="0.25">
      <c r="A25" s="24" t="s">
        <v>33</v>
      </c>
      <c r="B25" s="25"/>
      <c r="C25" s="18"/>
      <c r="D25" s="19" t="s">
        <v>34</v>
      </c>
      <c r="E25" s="42"/>
      <c r="F25" s="21"/>
    </row>
    <row r="26" spans="1:7" ht="13.8" x14ac:dyDescent="0.25">
      <c r="A26" s="24" t="s">
        <v>35</v>
      </c>
      <c r="B26" s="25"/>
      <c r="C26" s="18"/>
      <c r="D26" s="46">
        <v>5000000000</v>
      </c>
      <c r="E26" s="42"/>
      <c r="F26" s="21"/>
    </row>
    <row r="27" spans="1:7" ht="13.8" x14ac:dyDescent="0.25">
      <c r="A27" s="24" t="s">
        <v>36</v>
      </c>
      <c r="B27" s="25"/>
      <c r="C27" s="18"/>
      <c r="D27" s="46">
        <v>4962000000</v>
      </c>
      <c r="E27" s="47"/>
      <c r="F27" s="21"/>
    </row>
    <row r="28" spans="1:7" ht="13.8" x14ac:dyDescent="0.25">
      <c r="A28" s="24" t="s">
        <v>37</v>
      </c>
      <c r="B28" s="25"/>
      <c r="C28" s="18"/>
      <c r="D28" s="46">
        <v>4537000000</v>
      </c>
      <c r="E28" s="42"/>
      <c r="F28" s="21"/>
    </row>
    <row r="29" spans="1:7" ht="13.8" x14ac:dyDescent="0.25">
      <c r="A29" s="24" t="s">
        <v>38</v>
      </c>
      <c r="B29" s="25"/>
      <c r="C29" s="18"/>
      <c r="D29" s="46">
        <v>4368202771</v>
      </c>
      <c r="E29" s="42"/>
      <c r="F29" s="21"/>
      <c r="G29" s="48"/>
    </row>
    <row r="30" spans="1:7" ht="14.4" thickBot="1" x14ac:dyDescent="0.3">
      <c r="A30" s="49" t="s">
        <v>39</v>
      </c>
      <c r="B30" s="50"/>
      <c r="C30" s="51"/>
      <c r="D30" s="52" t="s">
        <v>40</v>
      </c>
      <c r="E30" s="53"/>
      <c r="F30" s="35"/>
    </row>
    <row r="31" spans="1:7" x14ac:dyDescent="0.25">
      <c r="A31" s="54"/>
      <c r="B31"/>
      <c r="D31" s="48"/>
    </row>
    <row r="32" spans="1:7" ht="15" thickBot="1" x14ac:dyDescent="0.35">
      <c r="A32" s="55"/>
    </row>
    <row r="33" spans="1:10" ht="17.399999999999999" thickBot="1" x14ac:dyDescent="0.35">
      <c r="A33" s="662" t="s">
        <v>41</v>
      </c>
      <c r="B33" s="663"/>
      <c r="C33" s="663"/>
      <c r="D33" s="663"/>
      <c r="E33" s="663"/>
      <c r="F33" s="664"/>
    </row>
    <row r="34" spans="1:10" s="7" customFormat="1" ht="44.4" customHeight="1" x14ac:dyDescent="0.25">
      <c r="A34" s="56" t="s">
        <v>42</v>
      </c>
      <c r="B34" s="57"/>
      <c r="C34" s="58"/>
      <c r="D34" s="786" t="s">
        <v>43</v>
      </c>
      <c r="E34" s="787"/>
      <c r="F34" s="788"/>
    </row>
    <row r="35" spans="1:10" ht="13.8" x14ac:dyDescent="0.25">
      <c r="A35" s="24" t="s">
        <v>44</v>
      </c>
      <c r="B35" s="25"/>
      <c r="C35" s="25"/>
      <c r="D35" s="59" t="s">
        <v>14</v>
      </c>
      <c r="E35" s="60"/>
      <c r="F35" s="61"/>
    </row>
    <row r="36" spans="1:10" ht="13.8" x14ac:dyDescent="0.25">
      <c r="A36" s="24" t="s">
        <v>45</v>
      </c>
      <c r="B36" s="25"/>
      <c r="C36" s="25"/>
      <c r="D36" s="62" t="s">
        <v>46</v>
      </c>
      <c r="E36" s="60"/>
      <c r="F36" s="61"/>
    </row>
    <row r="37" spans="1:10" ht="13.8" x14ac:dyDescent="0.25">
      <c r="A37" s="24" t="s">
        <v>47</v>
      </c>
      <c r="B37" s="25"/>
      <c r="C37" s="25"/>
      <c r="D37" s="59" t="s">
        <v>48</v>
      </c>
      <c r="E37" s="60"/>
      <c r="F37" s="61"/>
    </row>
    <row r="38" spans="1:10" ht="13.8" x14ac:dyDescent="0.25">
      <c r="A38" s="24" t="s">
        <v>49</v>
      </c>
      <c r="B38" s="25"/>
      <c r="C38" s="18"/>
      <c r="D38" s="63">
        <v>136110000</v>
      </c>
      <c r="E38" s="60"/>
      <c r="F38" s="61"/>
      <c r="G38" s="64"/>
      <c r="J38" s="64"/>
    </row>
    <row r="39" spans="1:10" ht="14.4" thickBot="1" x14ac:dyDescent="0.3">
      <c r="A39" s="49" t="s">
        <v>50</v>
      </c>
      <c r="B39" s="50"/>
      <c r="C39" s="51"/>
      <c r="D39" s="65">
        <v>0</v>
      </c>
      <c r="E39" s="66"/>
      <c r="F39" s="67"/>
    </row>
    <row r="40" spans="1:10" ht="13.8" thickBot="1" x14ac:dyDescent="0.3"/>
    <row r="41" spans="1:10" ht="17.399999999999999" thickBot="1" x14ac:dyDescent="0.35">
      <c r="A41" s="662" t="s">
        <v>51</v>
      </c>
      <c r="B41" s="663"/>
      <c r="C41" s="663"/>
      <c r="D41" s="663"/>
      <c r="E41" s="663"/>
      <c r="F41" s="664"/>
    </row>
    <row r="42" spans="1:10" ht="13.8" x14ac:dyDescent="0.25">
      <c r="A42" s="676" t="s">
        <v>52</v>
      </c>
      <c r="B42" s="677"/>
      <c r="C42" s="678"/>
      <c r="D42" s="39" t="s">
        <v>53</v>
      </c>
      <c r="E42" s="40"/>
      <c r="F42" s="41"/>
    </row>
    <row r="43" spans="1:10" ht="13.8" x14ac:dyDescent="0.25">
      <c r="A43" s="670"/>
      <c r="B43" s="671"/>
      <c r="C43" s="672"/>
      <c r="D43" s="19" t="s">
        <v>54</v>
      </c>
      <c r="E43" s="42"/>
      <c r="F43" s="21"/>
    </row>
    <row r="44" spans="1:10" ht="13.8" x14ac:dyDescent="0.25">
      <c r="A44" s="22"/>
      <c r="B44" s="23"/>
      <c r="C44" s="68"/>
      <c r="D44" s="46" t="s">
        <v>55</v>
      </c>
      <c r="E44" s="42"/>
      <c r="F44" s="21"/>
    </row>
    <row r="45" spans="1:10" ht="13.8" x14ac:dyDescent="0.25">
      <c r="A45" s="22" t="s">
        <v>56</v>
      </c>
      <c r="B45" s="23"/>
      <c r="C45" s="68"/>
      <c r="D45" s="46" t="s">
        <v>57</v>
      </c>
      <c r="E45" s="42"/>
      <c r="F45" s="21"/>
    </row>
    <row r="46" spans="1:10" ht="13.8" x14ac:dyDescent="0.25">
      <c r="A46" s="24" t="s">
        <v>58</v>
      </c>
      <c r="B46" s="25"/>
      <c r="C46" s="18"/>
      <c r="D46" s="46" t="s">
        <v>59</v>
      </c>
      <c r="E46" s="42"/>
      <c r="F46" s="21"/>
    </row>
    <row r="47" spans="1:10" ht="13.8" x14ac:dyDescent="0.25">
      <c r="A47" s="24" t="s">
        <v>60</v>
      </c>
      <c r="B47" s="25"/>
      <c r="C47" s="18"/>
      <c r="D47" s="46" t="s">
        <v>61</v>
      </c>
      <c r="E47" s="42"/>
      <c r="F47" s="21"/>
    </row>
    <row r="48" spans="1:10" ht="13.8" x14ac:dyDescent="0.25">
      <c r="A48" s="24" t="s">
        <v>62</v>
      </c>
      <c r="B48" s="25"/>
      <c r="C48" s="18"/>
      <c r="D48" s="63">
        <v>124998932.19175</v>
      </c>
      <c r="E48" s="42"/>
      <c r="F48" s="21"/>
    </row>
    <row r="49" spans="1:6" ht="13.8" x14ac:dyDescent="0.25">
      <c r="A49" s="24" t="s">
        <v>63</v>
      </c>
      <c r="B49" s="25"/>
      <c r="C49" s="18"/>
      <c r="D49" s="63">
        <f>D48</f>
        <v>124998932.19175</v>
      </c>
      <c r="E49" s="42"/>
      <c r="F49" s="21"/>
    </row>
    <row r="50" spans="1:6" ht="13.8" x14ac:dyDescent="0.25">
      <c r="A50" s="24" t="s">
        <v>64</v>
      </c>
      <c r="B50" s="25"/>
      <c r="C50" s="18"/>
      <c r="D50" s="69">
        <f>D48/(D27)</f>
        <v>2.5191239861295848E-2</v>
      </c>
      <c r="E50" s="42"/>
      <c r="F50" s="21"/>
    </row>
    <row r="51" spans="1:6" ht="13.8" x14ac:dyDescent="0.25">
      <c r="A51" s="24" t="s">
        <v>65</v>
      </c>
      <c r="B51" s="25"/>
      <c r="C51" s="18"/>
      <c r="D51" s="69">
        <f>D49/D29</f>
        <v>2.8615643262168061E-2</v>
      </c>
      <c r="E51" s="42"/>
      <c r="F51" s="21"/>
    </row>
    <row r="52" spans="1:6" ht="14.4" thickBot="1" x14ac:dyDescent="0.3">
      <c r="A52" s="49" t="s">
        <v>66</v>
      </c>
      <c r="B52" s="50"/>
      <c r="C52" s="51"/>
      <c r="D52" s="65" t="s">
        <v>34</v>
      </c>
      <c r="E52" s="53"/>
      <c r="F52" s="35"/>
    </row>
    <row r="53" spans="1:6" ht="13.8" thickBot="1" x14ac:dyDescent="0.3"/>
    <row r="54" spans="1:6" ht="17.399999999999999" thickBot="1" x14ac:dyDescent="0.35">
      <c r="A54" s="662" t="s">
        <v>67</v>
      </c>
      <c r="B54" s="663"/>
      <c r="C54" s="663"/>
      <c r="D54" s="663"/>
      <c r="E54" s="663"/>
      <c r="F54" s="664"/>
    </row>
    <row r="55" spans="1:6" ht="13.8" x14ac:dyDescent="0.25">
      <c r="A55" s="24" t="s">
        <v>68</v>
      </c>
      <c r="B55" s="25"/>
      <c r="C55" s="18"/>
      <c r="D55" s="59" t="s">
        <v>14</v>
      </c>
      <c r="E55" s="70"/>
      <c r="F55" s="71"/>
    </row>
    <row r="56" spans="1:6" ht="13.8" x14ac:dyDescent="0.25">
      <c r="A56" s="24" t="s">
        <v>69</v>
      </c>
      <c r="B56" s="25"/>
      <c r="C56" s="18"/>
      <c r="D56" s="62" t="s">
        <v>70</v>
      </c>
      <c r="E56" s="60"/>
      <c r="F56" s="61"/>
    </row>
    <row r="57" spans="1:6" ht="13.8" x14ac:dyDescent="0.25">
      <c r="A57" s="24" t="s">
        <v>45</v>
      </c>
      <c r="B57" s="25"/>
      <c r="C57" s="25"/>
      <c r="D57" s="62" t="s">
        <v>46</v>
      </c>
      <c r="E57" s="60"/>
      <c r="F57" s="61"/>
    </row>
    <row r="58" spans="1:6" ht="14.4" thickBot="1" x14ac:dyDescent="0.3">
      <c r="A58" s="49" t="s">
        <v>47</v>
      </c>
      <c r="B58" s="50"/>
      <c r="C58" s="50"/>
      <c r="D58" s="72" t="s">
        <v>48</v>
      </c>
      <c r="E58" s="66"/>
      <c r="F58" s="67"/>
    </row>
    <row r="59" spans="1:6" ht="13.8" thickBot="1" x14ac:dyDescent="0.3"/>
    <row r="60" spans="1:6" ht="17.399999999999999" thickBot="1" x14ac:dyDescent="0.35">
      <c r="A60" s="662" t="s">
        <v>71</v>
      </c>
      <c r="B60" s="663"/>
      <c r="C60" s="663"/>
      <c r="D60" s="663"/>
      <c r="E60" s="663"/>
      <c r="F60" s="664"/>
    </row>
    <row r="61" spans="1:6" x14ac:dyDescent="0.25">
      <c r="A61" s="73" t="s">
        <v>72</v>
      </c>
      <c r="B61" s="74"/>
      <c r="C61" s="74"/>
      <c r="D61" s="679" t="s">
        <v>73</v>
      </c>
      <c r="E61" s="680"/>
      <c r="F61" s="681"/>
    </row>
    <row r="62" spans="1:6" ht="13.95" customHeight="1" x14ac:dyDescent="0.25">
      <c r="A62" s="75" t="s">
        <v>74</v>
      </c>
      <c r="B62" s="76"/>
      <c r="C62" s="76"/>
      <c r="D62" s="682" t="s">
        <v>75</v>
      </c>
      <c r="E62" s="683"/>
      <c r="F62" s="684"/>
    </row>
    <row r="63" spans="1:6" x14ac:dyDescent="0.25">
      <c r="A63" s="75" t="s">
        <v>45</v>
      </c>
      <c r="B63" s="76"/>
      <c r="C63" s="77" t="s">
        <v>76</v>
      </c>
      <c r="D63" s="685" t="s">
        <v>46</v>
      </c>
      <c r="E63" s="686"/>
      <c r="F63" s="687"/>
    </row>
    <row r="64" spans="1:6" x14ac:dyDescent="0.25">
      <c r="A64" s="78" t="s">
        <v>47</v>
      </c>
      <c r="B64" s="79"/>
      <c r="C64" s="77" t="s">
        <v>76</v>
      </c>
      <c r="D64" s="685" t="s">
        <v>77</v>
      </c>
      <c r="E64" s="686"/>
      <c r="F64" s="687"/>
    </row>
    <row r="65" spans="1:10" ht="13.8" thickBot="1" x14ac:dyDescent="0.3">
      <c r="A65" s="80" t="s">
        <v>78</v>
      </c>
      <c r="B65" s="81"/>
      <c r="C65" s="81"/>
      <c r="D65" s="688">
        <v>366000000</v>
      </c>
      <c r="E65" s="689"/>
      <c r="F65" s="690"/>
    </row>
    <row r="66" spans="1:10" ht="13.8" thickBot="1" x14ac:dyDescent="0.3"/>
    <row r="67" spans="1:10" ht="17.399999999999999" thickBot="1" x14ac:dyDescent="0.35">
      <c r="A67" s="662" t="s">
        <v>79</v>
      </c>
      <c r="B67" s="663"/>
      <c r="C67" s="663"/>
      <c r="D67" s="663"/>
      <c r="E67" s="663"/>
      <c r="F67" s="664"/>
    </row>
    <row r="68" spans="1:10" x14ac:dyDescent="0.25">
      <c r="A68" s="24" t="s">
        <v>80</v>
      </c>
      <c r="B68" s="25"/>
      <c r="C68" s="18"/>
      <c r="D68" s="82" t="s">
        <v>81</v>
      </c>
      <c r="E68" s="83"/>
      <c r="F68" s="84"/>
    </row>
    <row r="69" spans="1:10" x14ac:dyDescent="0.25">
      <c r="A69" s="24" t="s">
        <v>82</v>
      </c>
      <c r="B69" s="25"/>
      <c r="C69" s="18"/>
      <c r="D69" s="85" t="s">
        <v>83</v>
      </c>
      <c r="E69" s="86"/>
      <c r="F69" s="87"/>
    </row>
    <row r="70" spans="1:10" x14ac:dyDescent="0.25">
      <c r="A70" s="24" t="s">
        <v>84</v>
      </c>
      <c r="B70" s="25"/>
      <c r="C70" s="18"/>
      <c r="D70" s="88" t="s">
        <v>85</v>
      </c>
      <c r="E70" s="89"/>
      <c r="F70" s="90"/>
    </row>
    <row r="71" spans="1:10" x14ac:dyDescent="0.25">
      <c r="A71" s="24" t="s">
        <v>86</v>
      </c>
      <c r="B71" s="25"/>
      <c r="C71" s="18"/>
      <c r="D71" s="82" t="s">
        <v>87</v>
      </c>
      <c r="E71" s="89"/>
      <c r="F71" s="90"/>
    </row>
    <row r="72" spans="1:10" x14ac:dyDescent="0.25">
      <c r="A72" s="24" t="s">
        <v>88</v>
      </c>
      <c r="B72" s="25"/>
      <c r="C72" s="18"/>
      <c r="D72" s="82" t="s">
        <v>89</v>
      </c>
      <c r="E72" s="89"/>
      <c r="F72" s="90"/>
    </row>
    <row r="73" spans="1:10" ht="13.95" customHeight="1" thickBot="1" x14ac:dyDescent="0.3">
      <c r="A73" s="49" t="s">
        <v>90</v>
      </c>
      <c r="B73" s="50"/>
      <c r="C73" s="51"/>
      <c r="D73" s="691" t="s">
        <v>21</v>
      </c>
      <c r="E73" s="692"/>
      <c r="F73" s="693"/>
      <c r="J73" s="91"/>
    </row>
    <row r="74" spans="1:10" ht="13.8" thickBot="1" x14ac:dyDescent="0.3"/>
    <row r="75" spans="1:10" ht="17.399999999999999" thickBot="1" x14ac:dyDescent="0.35">
      <c r="A75" s="662" t="s">
        <v>91</v>
      </c>
      <c r="B75" s="663"/>
      <c r="C75" s="663"/>
      <c r="D75" s="663"/>
      <c r="E75" s="663"/>
      <c r="F75" s="664"/>
    </row>
    <row r="76" spans="1:10" ht="14.4" thickBot="1" x14ac:dyDescent="0.3">
      <c r="A76" s="92"/>
      <c r="B76" s="93" t="s">
        <v>92</v>
      </c>
      <c r="C76" s="93" t="s">
        <v>93</v>
      </c>
      <c r="D76" s="93" t="s">
        <v>94</v>
      </c>
      <c r="E76" s="93" t="s">
        <v>95</v>
      </c>
      <c r="F76" s="94"/>
    </row>
    <row r="77" spans="1:10" x14ac:dyDescent="0.25">
      <c r="A77" s="95" t="s">
        <v>96</v>
      </c>
      <c r="B77" s="96" t="s">
        <v>97</v>
      </c>
      <c r="C77" s="96" t="s">
        <v>98</v>
      </c>
      <c r="D77" s="96" t="s">
        <v>99</v>
      </c>
      <c r="E77" s="96" t="s">
        <v>100</v>
      </c>
      <c r="F77" s="97"/>
    </row>
    <row r="78" spans="1:10" x14ac:dyDescent="0.25">
      <c r="A78" s="98" t="s">
        <v>101</v>
      </c>
      <c r="B78" s="99" t="s">
        <v>102</v>
      </c>
      <c r="C78" s="99" t="s">
        <v>103</v>
      </c>
      <c r="D78" s="99" t="s">
        <v>104</v>
      </c>
      <c r="E78" s="99" t="s">
        <v>105</v>
      </c>
      <c r="F78" s="97"/>
    </row>
    <row r="79" spans="1:10" x14ac:dyDescent="0.25">
      <c r="A79" s="98" t="s">
        <v>106</v>
      </c>
      <c r="B79" s="100" t="s">
        <v>107</v>
      </c>
      <c r="C79" s="100" t="s">
        <v>107</v>
      </c>
      <c r="D79" s="100" t="s">
        <v>108</v>
      </c>
      <c r="E79" s="100" t="s">
        <v>109</v>
      </c>
      <c r="F79" s="97"/>
    </row>
    <row r="80" spans="1:10" x14ac:dyDescent="0.25">
      <c r="A80" s="98" t="s">
        <v>110</v>
      </c>
      <c r="B80" s="100" t="s">
        <v>111</v>
      </c>
      <c r="C80" s="100" t="s">
        <v>111</v>
      </c>
      <c r="D80" s="100" t="s">
        <v>111</v>
      </c>
      <c r="E80" s="100" t="s">
        <v>111</v>
      </c>
      <c r="F80" s="97"/>
    </row>
    <row r="81" spans="1:7" x14ac:dyDescent="0.25">
      <c r="A81" s="98" t="s">
        <v>112</v>
      </c>
      <c r="B81" s="101">
        <v>180000000</v>
      </c>
      <c r="C81" s="101">
        <v>332000000</v>
      </c>
      <c r="D81" s="101">
        <v>249000000</v>
      </c>
      <c r="E81" s="101">
        <v>375000000</v>
      </c>
      <c r="F81" s="102"/>
    </row>
    <row r="82" spans="1:7" x14ac:dyDescent="0.25">
      <c r="A82" s="98" t="s">
        <v>113</v>
      </c>
      <c r="B82" s="103">
        <v>0</v>
      </c>
      <c r="C82" s="103">
        <v>0</v>
      </c>
      <c r="D82" s="103">
        <v>0</v>
      </c>
      <c r="E82" s="103">
        <v>0</v>
      </c>
      <c r="F82" s="102"/>
    </row>
    <row r="83" spans="1:7" x14ac:dyDescent="0.25">
      <c r="A83" s="98" t="s">
        <v>114</v>
      </c>
      <c r="B83" s="104">
        <v>0</v>
      </c>
      <c r="C83" s="104">
        <v>0</v>
      </c>
      <c r="D83" s="104">
        <v>0</v>
      </c>
      <c r="E83" s="104">
        <v>0</v>
      </c>
      <c r="F83" s="105"/>
    </row>
    <row r="84" spans="1:7" x14ac:dyDescent="0.25">
      <c r="A84" s="98" t="s">
        <v>115</v>
      </c>
      <c r="B84" s="106">
        <v>0</v>
      </c>
      <c r="C84" s="106">
        <v>0</v>
      </c>
      <c r="D84" s="106">
        <v>0</v>
      </c>
      <c r="E84" s="106">
        <v>0</v>
      </c>
      <c r="F84" s="107"/>
    </row>
    <row r="85" spans="1:7" x14ac:dyDescent="0.25">
      <c r="A85" s="98" t="s">
        <v>116</v>
      </c>
      <c r="B85" s="103">
        <f>B82-B84</f>
        <v>0</v>
      </c>
      <c r="C85" s="103">
        <f>C82-C84</f>
        <v>0</v>
      </c>
      <c r="D85" s="103">
        <f>D82-D84</f>
        <v>0</v>
      </c>
      <c r="E85" s="103">
        <f>E82-E84</f>
        <v>0</v>
      </c>
      <c r="F85" s="102"/>
      <c r="G85" s="108"/>
    </row>
    <row r="86" spans="1:7" x14ac:dyDescent="0.25">
      <c r="A86" s="98" t="s">
        <v>117</v>
      </c>
      <c r="B86" s="109" t="s">
        <v>61</v>
      </c>
      <c r="C86" s="109" t="s">
        <v>61</v>
      </c>
      <c r="D86" s="109" t="s">
        <v>61</v>
      </c>
      <c r="E86" s="109" t="s">
        <v>61</v>
      </c>
      <c r="F86" s="110"/>
    </row>
    <row r="87" spans="1:7" x14ac:dyDescent="0.25">
      <c r="A87" s="98" t="s">
        <v>118</v>
      </c>
      <c r="B87" s="111">
        <v>0</v>
      </c>
      <c r="C87" s="111">
        <v>0</v>
      </c>
      <c r="D87" s="111">
        <v>0</v>
      </c>
      <c r="E87" s="111">
        <v>0</v>
      </c>
      <c r="F87" s="107"/>
    </row>
    <row r="88" spans="1:7" x14ac:dyDescent="0.25">
      <c r="A88" s="98" t="s">
        <v>119</v>
      </c>
      <c r="B88" s="112">
        <v>44613</v>
      </c>
      <c r="C88" s="112">
        <v>44886</v>
      </c>
      <c r="D88" s="112">
        <v>45067</v>
      </c>
      <c r="E88" s="112">
        <v>45343</v>
      </c>
      <c r="F88" s="113"/>
    </row>
    <row r="89" spans="1:7" x14ac:dyDescent="0.25">
      <c r="A89" s="98" t="s">
        <v>120</v>
      </c>
      <c r="B89" s="112" t="s">
        <v>61</v>
      </c>
      <c r="C89" s="112" t="s">
        <v>61</v>
      </c>
      <c r="D89" s="112" t="s">
        <v>61</v>
      </c>
      <c r="E89" s="112" t="s">
        <v>61</v>
      </c>
      <c r="F89" s="113"/>
    </row>
    <row r="90" spans="1:7" x14ac:dyDescent="0.25">
      <c r="A90" s="98" t="s">
        <v>121</v>
      </c>
      <c r="B90" s="114" t="s">
        <v>61</v>
      </c>
      <c r="C90" s="114" t="s">
        <v>61</v>
      </c>
      <c r="D90" s="114" t="s">
        <v>61</v>
      </c>
      <c r="E90" s="114" t="s">
        <v>61</v>
      </c>
      <c r="F90" s="115"/>
    </row>
    <row r="91" spans="1:7" x14ac:dyDescent="0.25">
      <c r="A91" s="98" t="s">
        <v>122</v>
      </c>
      <c r="B91" s="114" t="s">
        <v>61</v>
      </c>
      <c r="C91" s="114" t="s">
        <v>61</v>
      </c>
      <c r="D91" s="114" t="s">
        <v>61</v>
      </c>
      <c r="E91" s="114" t="s">
        <v>61</v>
      </c>
      <c r="F91" s="115"/>
      <c r="G91" s="116"/>
    </row>
    <row r="92" spans="1:7" x14ac:dyDescent="0.25">
      <c r="A92" s="98" t="s">
        <v>123</v>
      </c>
      <c r="B92" s="112" t="s">
        <v>61</v>
      </c>
      <c r="C92" s="112" t="s">
        <v>61</v>
      </c>
      <c r="D92" s="112" t="s">
        <v>61</v>
      </c>
      <c r="E92" s="112" t="s">
        <v>61</v>
      </c>
      <c r="F92" s="113"/>
    </row>
    <row r="93" spans="1:7" ht="13.8" thickBot="1" x14ac:dyDescent="0.3">
      <c r="A93" s="117" t="s">
        <v>124</v>
      </c>
      <c r="B93" s="118" t="s">
        <v>61</v>
      </c>
      <c r="C93" s="118" t="s">
        <v>61</v>
      </c>
      <c r="D93" s="118" t="s">
        <v>61</v>
      </c>
      <c r="E93" s="118" t="s">
        <v>61</v>
      </c>
      <c r="F93" s="113"/>
    </row>
    <row r="94" spans="1:7" x14ac:dyDescent="0.25">
      <c r="A94" s="119"/>
      <c r="F94" s="120"/>
    </row>
    <row r="95" spans="1:7" ht="13.8" thickBot="1" x14ac:dyDescent="0.3">
      <c r="A95" s="119"/>
      <c r="F95" s="120"/>
    </row>
    <row r="96" spans="1:7" ht="13.8" thickBot="1" x14ac:dyDescent="0.3">
      <c r="A96" s="121"/>
      <c r="B96" s="122" t="s">
        <v>125</v>
      </c>
      <c r="C96" s="122" t="s">
        <v>126</v>
      </c>
      <c r="D96" s="122" t="s">
        <v>127</v>
      </c>
      <c r="E96" s="122" t="s">
        <v>128</v>
      </c>
      <c r="F96" s="94"/>
    </row>
    <row r="97" spans="1:6" x14ac:dyDescent="0.25">
      <c r="A97" s="95" t="s">
        <v>96</v>
      </c>
      <c r="B97" s="96" t="s">
        <v>129</v>
      </c>
      <c r="C97" s="96" t="s">
        <v>130</v>
      </c>
      <c r="D97" s="96" t="s">
        <v>131</v>
      </c>
      <c r="E97" s="96" t="s">
        <v>132</v>
      </c>
      <c r="F97" s="97"/>
    </row>
    <row r="98" spans="1:6" x14ac:dyDescent="0.25">
      <c r="A98" s="98" t="s">
        <v>101</v>
      </c>
      <c r="B98" s="99" t="s">
        <v>133</v>
      </c>
      <c r="C98" s="99" t="s">
        <v>134</v>
      </c>
      <c r="D98" s="99" t="s">
        <v>135</v>
      </c>
      <c r="E98" s="99" t="s">
        <v>136</v>
      </c>
      <c r="F98" s="97"/>
    </row>
    <row r="99" spans="1:6" x14ac:dyDescent="0.25">
      <c r="A99" s="98" t="s">
        <v>106</v>
      </c>
      <c r="B99" s="99" t="s">
        <v>137</v>
      </c>
      <c r="C99" s="99" t="s">
        <v>138</v>
      </c>
      <c r="D99" s="99" t="s">
        <v>139</v>
      </c>
      <c r="E99" s="99" t="s">
        <v>140</v>
      </c>
      <c r="F99" s="97"/>
    </row>
    <row r="100" spans="1:6" x14ac:dyDescent="0.25">
      <c r="A100" s="98" t="s">
        <v>110</v>
      </c>
      <c r="B100" s="99" t="s">
        <v>141</v>
      </c>
      <c r="C100" s="99" t="s">
        <v>142</v>
      </c>
      <c r="D100" s="99" t="s">
        <v>143</v>
      </c>
      <c r="E100" s="99" t="s">
        <v>144</v>
      </c>
      <c r="F100" s="97"/>
    </row>
    <row r="101" spans="1:6" x14ac:dyDescent="0.25">
      <c r="A101" s="98" t="s">
        <v>112</v>
      </c>
      <c r="B101" s="101">
        <v>503000000</v>
      </c>
      <c r="C101" s="101">
        <v>495000000</v>
      </c>
      <c r="D101" s="101">
        <v>267000000</v>
      </c>
      <c r="E101" s="101">
        <v>1215000000</v>
      </c>
      <c r="F101" s="102"/>
    </row>
    <row r="102" spans="1:6" x14ac:dyDescent="0.25">
      <c r="A102" s="98" t="s">
        <v>113</v>
      </c>
      <c r="B102" s="103">
        <v>0</v>
      </c>
      <c r="C102" s="103">
        <v>0</v>
      </c>
      <c r="D102" s="103">
        <v>0</v>
      </c>
      <c r="E102" s="103">
        <f>E101</f>
        <v>1215000000</v>
      </c>
      <c r="F102" s="102"/>
    </row>
    <row r="103" spans="1:6" x14ac:dyDescent="0.25">
      <c r="A103" s="98" t="s">
        <v>114</v>
      </c>
      <c r="B103" s="104">
        <v>0</v>
      </c>
      <c r="C103" s="104">
        <v>0</v>
      </c>
      <c r="D103" s="104">
        <v>0</v>
      </c>
      <c r="E103" s="104" t="s">
        <v>145</v>
      </c>
      <c r="F103" s="105"/>
    </row>
    <row r="104" spans="1:6" x14ac:dyDescent="0.25">
      <c r="A104" s="98" t="s">
        <v>115</v>
      </c>
      <c r="B104" s="106">
        <v>0</v>
      </c>
      <c r="C104" s="106">
        <v>0</v>
      </c>
      <c r="D104" s="106">
        <v>0</v>
      </c>
      <c r="E104" s="106">
        <v>168797229</v>
      </c>
      <c r="F104" s="107"/>
    </row>
    <row r="105" spans="1:6" x14ac:dyDescent="0.25">
      <c r="A105" s="98" t="s">
        <v>116</v>
      </c>
      <c r="B105" s="103">
        <f>B102-B104</f>
        <v>0</v>
      </c>
      <c r="C105" s="103">
        <f>C102-C104</f>
        <v>0</v>
      </c>
      <c r="D105" s="103">
        <f>D102-D104</f>
        <v>0</v>
      </c>
      <c r="E105" s="103">
        <f>E102-E104</f>
        <v>1046202771</v>
      </c>
      <c r="F105" s="102"/>
    </row>
    <row r="106" spans="1:6" x14ac:dyDescent="0.25">
      <c r="A106" s="98" t="s">
        <v>117</v>
      </c>
      <c r="B106" s="109" t="s">
        <v>61</v>
      </c>
      <c r="C106" s="109" t="s">
        <v>61</v>
      </c>
      <c r="D106" s="109" t="s">
        <v>61</v>
      </c>
      <c r="E106" s="109">
        <v>0.78359999999999996</v>
      </c>
      <c r="F106" s="110"/>
    </row>
    <row r="107" spans="1:6" x14ac:dyDescent="0.25">
      <c r="A107" s="98" t="s">
        <v>118</v>
      </c>
      <c r="B107" s="111">
        <v>0</v>
      </c>
      <c r="C107" s="111">
        <v>0</v>
      </c>
      <c r="D107" s="111">
        <v>0</v>
      </c>
      <c r="E107" s="111" t="s">
        <v>145</v>
      </c>
      <c r="F107" s="107"/>
    </row>
    <row r="108" spans="1:6" x14ac:dyDescent="0.25">
      <c r="A108" s="98" t="s">
        <v>119</v>
      </c>
      <c r="B108" s="112">
        <v>20506</v>
      </c>
      <c r="C108" s="112">
        <v>20506</v>
      </c>
      <c r="D108" s="112">
        <v>20506</v>
      </c>
      <c r="E108" s="112">
        <v>57031</v>
      </c>
      <c r="F108" s="113"/>
    </row>
    <row r="109" spans="1:6" x14ac:dyDescent="0.25">
      <c r="A109" s="98" t="s">
        <v>120</v>
      </c>
      <c r="B109" s="112" t="s">
        <v>61</v>
      </c>
      <c r="C109" s="112" t="s">
        <v>61</v>
      </c>
      <c r="D109" s="112" t="s">
        <v>61</v>
      </c>
      <c r="E109" s="112" t="s">
        <v>61</v>
      </c>
      <c r="F109" s="113"/>
    </row>
    <row r="110" spans="1:6" x14ac:dyDescent="0.25">
      <c r="A110" s="98" t="s">
        <v>121</v>
      </c>
      <c r="B110" s="123" t="s">
        <v>61</v>
      </c>
      <c r="C110" s="123" t="s">
        <v>61</v>
      </c>
      <c r="D110" s="123" t="s">
        <v>61</v>
      </c>
      <c r="E110" s="123">
        <v>8.3419999999999994E-2</v>
      </c>
      <c r="F110" s="115"/>
    </row>
    <row r="111" spans="1:6" x14ac:dyDescent="0.25">
      <c r="A111" s="98" t="s">
        <v>122</v>
      </c>
      <c r="B111" s="123" t="s">
        <v>61</v>
      </c>
      <c r="C111" s="123" t="s">
        <v>61</v>
      </c>
      <c r="D111" s="123" t="s">
        <v>61</v>
      </c>
      <c r="E111" s="123">
        <f>E110+1.24%</f>
        <v>9.5819999999999989E-2</v>
      </c>
      <c r="F111" s="115"/>
    </row>
    <row r="112" spans="1:6" x14ac:dyDescent="0.25">
      <c r="A112" s="98" t="s">
        <v>123</v>
      </c>
      <c r="B112" s="112" t="s">
        <v>61</v>
      </c>
      <c r="C112" s="112" t="s">
        <v>61</v>
      </c>
      <c r="D112" s="112" t="s">
        <v>61</v>
      </c>
      <c r="E112" s="112" t="s">
        <v>146</v>
      </c>
      <c r="F112" s="113"/>
    </row>
    <row r="113" spans="1:6" ht="13.8" thickBot="1" x14ac:dyDescent="0.3">
      <c r="A113" s="117" t="s">
        <v>124</v>
      </c>
      <c r="B113" s="118" t="s">
        <v>146</v>
      </c>
      <c r="C113" s="118" t="s">
        <v>146</v>
      </c>
      <c r="D113" s="118" t="s">
        <v>146</v>
      </c>
      <c r="E113" s="118" t="s">
        <v>146</v>
      </c>
      <c r="F113" s="113"/>
    </row>
    <row r="114" spans="1:6" x14ac:dyDescent="0.25">
      <c r="A114" s="124"/>
      <c r="B114" s="125"/>
      <c r="C114" s="126"/>
      <c r="D114" s="126"/>
      <c r="E114" s="126"/>
      <c r="F114" s="113"/>
    </row>
    <row r="115" spans="1:6" ht="13.8" thickBot="1" x14ac:dyDescent="0.3">
      <c r="A115" s="119"/>
      <c r="F115" s="120"/>
    </row>
    <row r="116" spans="1:6" ht="13.8" thickBot="1" x14ac:dyDescent="0.3">
      <c r="A116" s="121"/>
      <c r="B116" s="122" t="s">
        <v>147</v>
      </c>
      <c r="C116" s="122" t="s">
        <v>148</v>
      </c>
      <c r="D116" s="122" t="s">
        <v>149</v>
      </c>
      <c r="F116" s="120"/>
    </row>
    <row r="117" spans="1:6" x14ac:dyDescent="0.25">
      <c r="A117" s="95" t="s">
        <v>96</v>
      </c>
      <c r="B117" s="96" t="s">
        <v>150</v>
      </c>
      <c r="C117" s="96" t="s">
        <v>565</v>
      </c>
      <c r="D117" s="96" t="s">
        <v>151</v>
      </c>
      <c r="F117" s="120"/>
    </row>
    <row r="118" spans="1:6" x14ac:dyDescent="0.25">
      <c r="A118" s="98" t="s">
        <v>101</v>
      </c>
      <c r="B118" s="99" t="s">
        <v>152</v>
      </c>
      <c r="C118" s="99" t="s">
        <v>153</v>
      </c>
      <c r="D118" s="99" t="s">
        <v>154</v>
      </c>
      <c r="F118" s="120"/>
    </row>
    <row r="119" spans="1:6" x14ac:dyDescent="0.25">
      <c r="A119" s="98" t="s">
        <v>106</v>
      </c>
      <c r="B119" s="99" t="s">
        <v>155</v>
      </c>
      <c r="C119" s="99" t="s">
        <v>156</v>
      </c>
      <c r="D119" s="99" t="s">
        <v>155</v>
      </c>
      <c r="F119" s="120"/>
    </row>
    <row r="120" spans="1:6" x14ac:dyDescent="0.25">
      <c r="A120" s="98" t="s">
        <v>110</v>
      </c>
      <c r="B120" s="99" t="s">
        <v>157</v>
      </c>
      <c r="C120" s="99" t="s">
        <v>158</v>
      </c>
      <c r="D120" s="99" t="s">
        <v>157</v>
      </c>
      <c r="F120" s="120"/>
    </row>
    <row r="121" spans="1:6" x14ac:dyDescent="0.25">
      <c r="A121" s="98" t="s">
        <v>112</v>
      </c>
      <c r="B121" s="103">
        <v>936000000</v>
      </c>
      <c r="C121" s="103">
        <v>1005000000</v>
      </c>
      <c r="D121" s="103">
        <v>364000000</v>
      </c>
      <c r="E121" s="127"/>
      <c r="F121" s="120"/>
    </row>
    <row r="122" spans="1:6" x14ac:dyDescent="0.25">
      <c r="A122" s="98" t="s">
        <v>113</v>
      </c>
      <c r="B122" s="103">
        <v>936000000</v>
      </c>
      <c r="C122" s="103">
        <v>1005000000</v>
      </c>
      <c r="D122" s="103">
        <f>D121</f>
        <v>364000000</v>
      </c>
      <c r="E122" s="128"/>
      <c r="F122" s="120"/>
    </row>
    <row r="123" spans="1:6" x14ac:dyDescent="0.25">
      <c r="A123" s="98" t="s">
        <v>114</v>
      </c>
      <c r="B123" s="104">
        <v>22657098.079999998</v>
      </c>
      <c r="C123" s="104">
        <v>24079524.66</v>
      </c>
      <c r="D123" s="104">
        <v>8811093.6999999993</v>
      </c>
      <c r="F123" s="120"/>
    </row>
    <row r="124" spans="1:6" x14ac:dyDescent="0.25">
      <c r="A124" s="98" t="s">
        <v>115</v>
      </c>
      <c r="B124" s="106">
        <v>0</v>
      </c>
      <c r="C124" s="106">
        <v>0</v>
      </c>
      <c r="D124" s="106">
        <v>0</v>
      </c>
      <c r="F124" s="120"/>
    </row>
    <row r="125" spans="1:6" x14ac:dyDescent="0.25">
      <c r="A125" s="98" t="s">
        <v>116</v>
      </c>
      <c r="B125" s="103">
        <f>B122-B124</f>
        <v>936000000</v>
      </c>
      <c r="C125" s="103">
        <f>C122-C124</f>
        <v>1005000000</v>
      </c>
      <c r="D125" s="103">
        <f>D122-D124</f>
        <v>364000000</v>
      </c>
      <c r="F125" s="120"/>
    </row>
    <row r="126" spans="1:6" x14ac:dyDescent="0.25">
      <c r="A126" s="98" t="s">
        <v>117</v>
      </c>
      <c r="B126" s="109">
        <v>0.17899999999999999</v>
      </c>
      <c r="C126" s="109">
        <v>0.17899999999999999</v>
      </c>
      <c r="D126" s="109">
        <v>0.17899999999999999</v>
      </c>
      <c r="F126" s="120"/>
    </row>
    <row r="127" spans="1:6" x14ac:dyDescent="0.25">
      <c r="A127" s="98" t="s">
        <v>118</v>
      </c>
      <c r="B127" s="111">
        <v>0</v>
      </c>
      <c r="C127" s="111">
        <v>0</v>
      </c>
      <c r="D127" s="111">
        <v>0</v>
      </c>
      <c r="F127" s="120"/>
    </row>
    <row r="128" spans="1:6" x14ac:dyDescent="0.25">
      <c r="A128" s="98" t="s">
        <v>119</v>
      </c>
      <c r="B128" s="112">
        <v>20506</v>
      </c>
      <c r="C128" s="112">
        <v>20506</v>
      </c>
      <c r="D128" s="112">
        <v>20506</v>
      </c>
      <c r="F128" s="120"/>
    </row>
    <row r="129" spans="1:6" x14ac:dyDescent="0.25">
      <c r="A129" s="98" t="s">
        <v>120</v>
      </c>
      <c r="B129" s="112">
        <v>46074</v>
      </c>
      <c r="C129" s="112">
        <v>46074</v>
      </c>
      <c r="D129" s="112">
        <v>46074</v>
      </c>
      <c r="F129" s="120"/>
    </row>
    <row r="130" spans="1:6" x14ac:dyDescent="0.25">
      <c r="A130" s="98" t="s">
        <v>121</v>
      </c>
      <c r="B130" s="123">
        <v>8.3419999999999994E-2</v>
      </c>
      <c r="C130" s="123">
        <v>8.3419999999999994E-2</v>
      </c>
      <c r="D130" s="123">
        <v>8.3419999999999994E-2</v>
      </c>
      <c r="F130" s="120"/>
    </row>
    <row r="131" spans="1:6" x14ac:dyDescent="0.25">
      <c r="A131" s="98" t="s">
        <v>122</v>
      </c>
      <c r="B131" s="123">
        <f>B130+1.45%</f>
        <v>9.7919999999999993E-2</v>
      </c>
      <c r="C131" s="123">
        <f>C130+1.35%</f>
        <v>9.6919999999999992E-2</v>
      </c>
      <c r="D131" s="123">
        <f>D130+1.45%</f>
        <v>9.7919999999999993E-2</v>
      </c>
      <c r="F131" s="120"/>
    </row>
    <row r="132" spans="1:6" x14ac:dyDescent="0.25">
      <c r="A132" s="98" t="s">
        <v>123</v>
      </c>
      <c r="B132" s="112" t="s">
        <v>146</v>
      </c>
      <c r="C132" s="112" t="s">
        <v>146</v>
      </c>
      <c r="D132" s="112" t="s">
        <v>146</v>
      </c>
      <c r="F132" s="120"/>
    </row>
    <row r="133" spans="1:6" ht="13.8" thickBot="1" x14ac:dyDescent="0.3">
      <c r="A133" s="117" t="s">
        <v>124</v>
      </c>
      <c r="B133" s="118" t="s">
        <v>146</v>
      </c>
      <c r="C133" s="118" t="s">
        <v>146</v>
      </c>
      <c r="D133" s="118" t="s">
        <v>146</v>
      </c>
      <c r="F133" s="120"/>
    </row>
    <row r="134" spans="1:6" x14ac:dyDescent="0.25">
      <c r="A134" s="119"/>
      <c r="F134" s="120"/>
    </row>
    <row r="135" spans="1:6" ht="13.8" thickBot="1" x14ac:dyDescent="0.3">
      <c r="A135" s="119"/>
      <c r="F135" s="120"/>
    </row>
    <row r="136" spans="1:6" ht="13.8" thickBot="1" x14ac:dyDescent="0.3">
      <c r="A136" s="119"/>
      <c r="B136" s="122" t="s">
        <v>159</v>
      </c>
      <c r="C136" s="122" t="s">
        <v>160</v>
      </c>
      <c r="D136" s="129"/>
      <c r="E136" s="129"/>
      <c r="F136" s="94"/>
    </row>
    <row r="137" spans="1:6" x14ac:dyDescent="0.25">
      <c r="A137" s="95" t="s">
        <v>96</v>
      </c>
      <c r="B137" s="96" t="s">
        <v>161</v>
      </c>
      <c r="C137" s="96" t="s">
        <v>162</v>
      </c>
      <c r="D137" s="130"/>
      <c r="E137" s="130"/>
      <c r="F137" s="97"/>
    </row>
    <row r="138" spans="1:6" x14ac:dyDescent="0.25">
      <c r="A138" s="98" t="s">
        <v>101</v>
      </c>
      <c r="B138" s="99" t="s">
        <v>163</v>
      </c>
      <c r="C138" s="99" t="s">
        <v>164</v>
      </c>
      <c r="D138" s="130"/>
      <c r="E138" s="130"/>
      <c r="F138" s="97"/>
    </row>
    <row r="139" spans="1:6" x14ac:dyDescent="0.25">
      <c r="A139" s="98" t="s">
        <v>106</v>
      </c>
      <c r="B139" s="99" t="s">
        <v>165</v>
      </c>
      <c r="C139" s="99" t="s">
        <v>166</v>
      </c>
      <c r="D139" s="130"/>
      <c r="E139" s="130"/>
      <c r="F139" s="131"/>
    </row>
    <row r="140" spans="1:6" x14ac:dyDescent="0.25">
      <c r="A140" s="98" t="s">
        <v>110</v>
      </c>
      <c r="B140" s="99" t="s">
        <v>157</v>
      </c>
      <c r="C140" s="99" t="s">
        <v>158</v>
      </c>
      <c r="D140" s="130"/>
      <c r="E140" s="130"/>
      <c r="F140" s="97"/>
    </row>
    <row r="141" spans="1:6" x14ac:dyDescent="0.25">
      <c r="A141" s="98" t="s">
        <v>112</v>
      </c>
      <c r="B141" s="101">
        <v>120000000</v>
      </c>
      <c r="C141" s="101">
        <v>246000000</v>
      </c>
      <c r="D141" s="132"/>
      <c r="E141" s="133"/>
      <c r="F141" s="120"/>
    </row>
    <row r="142" spans="1:6" x14ac:dyDescent="0.25">
      <c r="A142" s="98" t="s">
        <v>113</v>
      </c>
      <c r="B142" s="101">
        <v>120000000</v>
      </c>
      <c r="C142" s="101">
        <v>246000000</v>
      </c>
      <c r="D142" s="132"/>
      <c r="E142" s="134"/>
      <c r="F142" s="120"/>
    </row>
    <row r="143" spans="1:6" x14ac:dyDescent="0.25">
      <c r="A143" s="98" t="s">
        <v>114</v>
      </c>
      <c r="B143" s="135">
        <v>0</v>
      </c>
      <c r="C143" s="135">
        <v>0</v>
      </c>
      <c r="D143" s="136"/>
      <c r="E143" s="136"/>
      <c r="F143" s="105"/>
    </row>
    <row r="144" spans="1:6" x14ac:dyDescent="0.25">
      <c r="A144" s="98" t="s">
        <v>115</v>
      </c>
      <c r="B144" s="137">
        <v>0</v>
      </c>
      <c r="C144" s="137">
        <v>0</v>
      </c>
      <c r="D144" s="138"/>
      <c r="E144" s="138"/>
      <c r="F144" s="107"/>
    </row>
    <row r="145" spans="1:6" x14ac:dyDescent="0.25">
      <c r="A145" s="98" t="s">
        <v>116</v>
      </c>
      <c r="B145" s="101">
        <f>B142-B144</f>
        <v>120000000</v>
      </c>
      <c r="C145" s="101">
        <f>C142-C144</f>
        <v>246000000</v>
      </c>
      <c r="D145" s="132"/>
      <c r="E145" s="132"/>
      <c r="F145" s="102"/>
    </row>
    <row r="146" spans="1:6" x14ac:dyDescent="0.25">
      <c r="A146" s="98" t="s">
        <v>117</v>
      </c>
      <c r="B146" s="109">
        <v>0.17899999999999999</v>
      </c>
      <c r="C146" s="109">
        <v>0.17899999999999999</v>
      </c>
      <c r="D146" s="139"/>
      <c r="E146" s="140"/>
      <c r="F146" s="110"/>
    </row>
    <row r="147" spans="1:6" x14ac:dyDescent="0.25">
      <c r="A147" s="98" t="s">
        <v>118</v>
      </c>
      <c r="B147" s="106">
        <v>0</v>
      </c>
      <c r="C147" s="106">
        <v>0</v>
      </c>
      <c r="D147" s="138"/>
      <c r="E147" s="138"/>
      <c r="F147" s="107"/>
    </row>
    <row r="148" spans="1:6" x14ac:dyDescent="0.25">
      <c r="A148" s="98" t="s">
        <v>119</v>
      </c>
      <c r="B148" s="112">
        <v>20506</v>
      </c>
      <c r="C148" s="112">
        <v>20506</v>
      </c>
      <c r="D148" s="126"/>
      <c r="E148" s="126"/>
      <c r="F148" s="113"/>
    </row>
    <row r="149" spans="1:6" x14ac:dyDescent="0.25">
      <c r="A149" s="98" t="s">
        <v>120</v>
      </c>
      <c r="B149" s="112">
        <v>46074</v>
      </c>
      <c r="C149" s="112">
        <v>46074</v>
      </c>
      <c r="D149" s="126"/>
      <c r="E149" s="126"/>
      <c r="F149" s="113"/>
    </row>
    <row r="150" spans="1:6" x14ac:dyDescent="0.25">
      <c r="A150" s="98" t="s">
        <v>121</v>
      </c>
      <c r="B150" s="123" t="s">
        <v>34</v>
      </c>
      <c r="C150" s="123" t="s">
        <v>34</v>
      </c>
      <c r="D150" s="141"/>
      <c r="E150" s="141"/>
      <c r="F150" s="115"/>
    </row>
    <row r="151" spans="1:6" x14ac:dyDescent="0.25">
      <c r="A151" s="98" t="s">
        <v>122</v>
      </c>
      <c r="B151" s="123" t="s">
        <v>165</v>
      </c>
      <c r="C151" s="123" t="s">
        <v>166</v>
      </c>
      <c r="D151" s="141"/>
      <c r="F151" s="115"/>
    </row>
    <row r="152" spans="1:6" x14ac:dyDescent="0.25">
      <c r="A152" s="98" t="s">
        <v>123</v>
      </c>
      <c r="B152" s="112" t="s">
        <v>146</v>
      </c>
      <c r="C152" s="112" t="s">
        <v>146</v>
      </c>
      <c r="D152" s="126"/>
      <c r="E152" s="126"/>
      <c r="F152" s="113"/>
    </row>
    <row r="153" spans="1:6" ht="13.8" thickBot="1" x14ac:dyDescent="0.3">
      <c r="A153" s="117" t="s">
        <v>124</v>
      </c>
      <c r="B153" s="118" t="s">
        <v>146</v>
      </c>
      <c r="C153" s="118" t="s">
        <v>146</v>
      </c>
      <c r="D153" s="126"/>
      <c r="E153" s="126"/>
      <c r="F153" s="113"/>
    </row>
    <row r="154" spans="1:6" x14ac:dyDescent="0.25">
      <c r="A154" s="142"/>
      <c r="B154" s="143"/>
      <c r="F154" s="120"/>
    </row>
    <row r="155" spans="1:6" ht="13.8" thickBot="1" x14ac:dyDescent="0.3">
      <c r="A155" s="144"/>
      <c r="B155" s="145"/>
      <c r="F155" s="120"/>
    </row>
    <row r="156" spans="1:6" ht="13.8" thickBot="1" x14ac:dyDescent="0.3">
      <c r="A156" s="144"/>
      <c r="B156" s="122" t="s">
        <v>167</v>
      </c>
      <c r="C156" s="122" t="s">
        <v>168</v>
      </c>
      <c r="D156" s="122" t="s">
        <v>169</v>
      </c>
      <c r="F156" s="120"/>
    </row>
    <row r="157" spans="1:6" x14ac:dyDescent="0.25">
      <c r="A157" s="95" t="s">
        <v>96</v>
      </c>
      <c r="B157" s="96" t="s">
        <v>170</v>
      </c>
      <c r="C157" s="96" t="s">
        <v>171</v>
      </c>
      <c r="D157" s="96" t="s">
        <v>172</v>
      </c>
      <c r="F157" s="120"/>
    </row>
    <row r="158" spans="1:6" x14ac:dyDescent="0.25">
      <c r="A158" s="98" t="s">
        <v>101</v>
      </c>
      <c r="B158" s="99" t="s">
        <v>173</v>
      </c>
      <c r="C158" s="99" t="s">
        <v>174</v>
      </c>
      <c r="D158" s="99" t="s">
        <v>175</v>
      </c>
      <c r="F158" s="120"/>
    </row>
    <row r="159" spans="1:6" x14ac:dyDescent="0.25">
      <c r="A159" s="98" t="s">
        <v>106</v>
      </c>
      <c r="B159" s="99" t="s">
        <v>176</v>
      </c>
      <c r="C159" s="99" t="s">
        <v>177</v>
      </c>
      <c r="D159" s="99" t="s">
        <v>178</v>
      </c>
      <c r="F159" s="120"/>
    </row>
    <row r="160" spans="1:6" x14ac:dyDescent="0.25">
      <c r="A160" s="98" t="s">
        <v>110</v>
      </c>
      <c r="B160" s="99" t="s">
        <v>179</v>
      </c>
      <c r="C160" s="99" t="s">
        <v>180</v>
      </c>
      <c r="D160" s="99" t="s">
        <v>181</v>
      </c>
      <c r="F160" s="120"/>
    </row>
    <row r="161" spans="1:6" x14ac:dyDescent="0.25">
      <c r="A161" s="98" t="s">
        <v>112</v>
      </c>
      <c r="B161" s="101">
        <v>107000000</v>
      </c>
      <c r="C161" s="101">
        <v>125000000</v>
      </c>
      <c r="D161" s="101">
        <v>35000000</v>
      </c>
      <c r="E161" s="127"/>
      <c r="F161" s="120"/>
    </row>
    <row r="162" spans="1:6" x14ac:dyDescent="0.25">
      <c r="A162" s="98" t="s">
        <v>113</v>
      </c>
      <c r="B162" s="103">
        <v>107000000</v>
      </c>
      <c r="C162" s="103">
        <v>125000000</v>
      </c>
      <c r="D162" s="103">
        <f>D161</f>
        <v>35000000</v>
      </c>
      <c r="E162" s="128"/>
      <c r="F162" s="120"/>
    </row>
    <row r="163" spans="1:6" x14ac:dyDescent="0.25">
      <c r="A163" s="98" t="s">
        <v>114</v>
      </c>
      <c r="B163" s="104">
        <v>2708800.27</v>
      </c>
      <c r="C163" s="104">
        <v>3118253.42</v>
      </c>
      <c r="D163" s="104">
        <v>868795.89</v>
      </c>
      <c r="F163" s="120"/>
    </row>
    <row r="164" spans="1:6" x14ac:dyDescent="0.25">
      <c r="A164" s="98" t="s">
        <v>115</v>
      </c>
      <c r="B164" s="106">
        <v>0</v>
      </c>
      <c r="C164" s="106">
        <v>0</v>
      </c>
      <c r="D164" s="106">
        <v>0</v>
      </c>
      <c r="F164" s="120"/>
    </row>
    <row r="165" spans="1:6" x14ac:dyDescent="0.25">
      <c r="A165" s="98" t="s">
        <v>116</v>
      </c>
      <c r="B165" s="103">
        <f>B162-B164</f>
        <v>107000000</v>
      </c>
      <c r="C165" s="103">
        <f>C162-C164</f>
        <v>125000000</v>
      </c>
      <c r="D165" s="103">
        <f>D162-D164</f>
        <v>35000000</v>
      </c>
      <c r="F165" s="120"/>
    </row>
    <row r="166" spans="1:6" x14ac:dyDescent="0.25">
      <c r="A166" s="98" t="s">
        <v>117</v>
      </c>
      <c r="B166" s="109">
        <v>0.11849999999999999</v>
      </c>
      <c r="C166" s="109">
        <v>0.11849999999999999</v>
      </c>
      <c r="D166" s="109">
        <v>0.11849999999999999</v>
      </c>
      <c r="F166" s="120"/>
    </row>
    <row r="167" spans="1:6" x14ac:dyDescent="0.25">
      <c r="A167" s="98" t="s">
        <v>118</v>
      </c>
      <c r="B167" s="111">
        <v>0</v>
      </c>
      <c r="C167" s="111">
        <v>0</v>
      </c>
      <c r="D167" s="111">
        <v>0</v>
      </c>
      <c r="F167" s="120"/>
    </row>
    <row r="168" spans="1:6" x14ac:dyDescent="0.25">
      <c r="A168" s="98" t="s">
        <v>119</v>
      </c>
      <c r="B168" s="112">
        <v>20506</v>
      </c>
      <c r="C168" s="112">
        <v>20506</v>
      </c>
      <c r="D168" s="112">
        <v>20506</v>
      </c>
      <c r="F168" s="120"/>
    </row>
    <row r="169" spans="1:6" x14ac:dyDescent="0.25">
      <c r="A169" s="98" t="s">
        <v>120</v>
      </c>
      <c r="B169" s="112">
        <v>46074</v>
      </c>
      <c r="C169" s="112">
        <v>46074</v>
      </c>
      <c r="D169" s="112">
        <v>46074</v>
      </c>
      <c r="F169" s="120"/>
    </row>
    <row r="170" spans="1:6" x14ac:dyDescent="0.25">
      <c r="A170" s="98" t="s">
        <v>121</v>
      </c>
      <c r="B170" s="123">
        <v>8.3419999999999994E-2</v>
      </c>
      <c r="C170" s="123">
        <v>8.3419999999999994E-2</v>
      </c>
      <c r="D170" s="123">
        <v>8.3419999999999994E-2</v>
      </c>
      <c r="E170" s="146"/>
      <c r="F170" s="120"/>
    </row>
    <row r="171" spans="1:6" x14ac:dyDescent="0.25">
      <c r="A171" s="98" t="s">
        <v>122</v>
      </c>
      <c r="B171" s="123">
        <f>B170+1.9%</f>
        <v>0.10242</v>
      </c>
      <c r="C171" s="123">
        <f>C170+1.75%</f>
        <v>0.10092</v>
      </c>
      <c r="D171" s="123">
        <f>D170+1.7%</f>
        <v>0.10042</v>
      </c>
      <c r="F171" s="120"/>
    </row>
    <row r="172" spans="1:6" x14ac:dyDescent="0.25">
      <c r="A172" s="98" t="s">
        <v>123</v>
      </c>
      <c r="B172" s="112" t="s">
        <v>146</v>
      </c>
      <c r="C172" s="112" t="s">
        <v>146</v>
      </c>
      <c r="D172" s="112" t="s">
        <v>146</v>
      </c>
      <c r="F172" s="120"/>
    </row>
    <row r="173" spans="1:6" ht="13.8" thickBot="1" x14ac:dyDescent="0.3">
      <c r="A173" s="117" t="s">
        <v>124</v>
      </c>
      <c r="B173" s="118" t="s">
        <v>146</v>
      </c>
      <c r="C173" s="118" t="s">
        <v>146</v>
      </c>
      <c r="D173" s="118" t="s">
        <v>146</v>
      </c>
      <c r="F173" s="120"/>
    </row>
    <row r="174" spans="1:6" x14ac:dyDescent="0.25">
      <c r="A174" s="144"/>
      <c r="B174" s="145"/>
      <c r="F174" s="120"/>
    </row>
    <row r="175" spans="1:6" ht="13.8" thickBot="1" x14ac:dyDescent="0.3">
      <c r="A175" s="144"/>
      <c r="B175" s="145"/>
      <c r="F175" s="120"/>
    </row>
    <row r="176" spans="1:6" ht="13.8" thickBot="1" x14ac:dyDescent="0.3">
      <c r="A176" s="119"/>
      <c r="B176" s="122" t="s">
        <v>182</v>
      </c>
      <c r="C176" s="122" t="s">
        <v>183</v>
      </c>
      <c r="D176" s="122" t="s">
        <v>184</v>
      </c>
      <c r="F176" s="120"/>
    </row>
    <row r="177" spans="1:6" x14ac:dyDescent="0.25">
      <c r="A177" s="95" t="s">
        <v>96</v>
      </c>
      <c r="B177" s="96" t="s">
        <v>185</v>
      </c>
      <c r="C177" s="96" t="s">
        <v>186</v>
      </c>
      <c r="D177" s="96" t="s">
        <v>187</v>
      </c>
      <c r="F177" s="120"/>
    </row>
    <row r="178" spans="1:6" x14ac:dyDescent="0.25">
      <c r="A178" s="98" t="s">
        <v>101</v>
      </c>
      <c r="B178" s="99" t="s">
        <v>188</v>
      </c>
      <c r="C178" s="99" t="s">
        <v>189</v>
      </c>
      <c r="D178" s="99" t="s">
        <v>190</v>
      </c>
      <c r="F178" s="120"/>
    </row>
    <row r="179" spans="1:6" x14ac:dyDescent="0.25">
      <c r="A179" s="98" t="s">
        <v>106</v>
      </c>
      <c r="B179" s="100" t="s">
        <v>191</v>
      </c>
      <c r="C179" s="100" t="s">
        <v>192</v>
      </c>
      <c r="D179" s="100" t="s">
        <v>193</v>
      </c>
      <c r="F179" s="120"/>
    </row>
    <row r="180" spans="1:6" x14ac:dyDescent="0.25">
      <c r="A180" s="98" t="s">
        <v>110</v>
      </c>
      <c r="B180" s="99" t="s">
        <v>191</v>
      </c>
      <c r="C180" s="100" t="s">
        <v>192</v>
      </c>
      <c r="D180" s="100" t="s">
        <v>193</v>
      </c>
      <c r="F180" s="120"/>
    </row>
    <row r="181" spans="1:6" x14ac:dyDescent="0.25">
      <c r="A181" s="98" t="s">
        <v>112</v>
      </c>
      <c r="B181" s="101">
        <v>80000000</v>
      </c>
      <c r="C181" s="101">
        <v>90000000</v>
      </c>
      <c r="D181" s="101">
        <v>30000000</v>
      </c>
      <c r="E181" s="127"/>
      <c r="F181" s="120"/>
    </row>
    <row r="182" spans="1:6" x14ac:dyDescent="0.25">
      <c r="A182" s="98" t="s">
        <v>113</v>
      </c>
      <c r="B182" s="103">
        <v>80000000</v>
      </c>
      <c r="C182" s="103">
        <v>90000000</v>
      </c>
      <c r="D182" s="103">
        <f>D181</f>
        <v>30000000</v>
      </c>
      <c r="E182" s="128"/>
      <c r="F182" s="120"/>
    </row>
    <row r="183" spans="1:6" x14ac:dyDescent="0.25">
      <c r="A183" s="98" t="s">
        <v>114</v>
      </c>
      <c r="B183" s="104">
        <v>2096284.93</v>
      </c>
      <c r="C183" s="104">
        <v>2307279.4500000002</v>
      </c>
      <c r="D183" s="104">
        <v>766873.97</v>
      </c>
      <c r="F183" s="120"/>
    </row>
    <row r="184" spans="1:6" x14ac:dyDescent="0.25">
      <c r="A184" s="98" t="s">
        <v>115</v>
      </c>
      <c r="B184" s="106">
        <v>0</v>
      </c>
      <c r="C184" s="106">
        <v>0</v>
      </c>
      <c r="D184" s="106">
        <v>0</v>
      </c>
      <c r="F184" s="120"/>
    </row>
    <row r="185" spans="1:6" x14ac:dyDescent="0.25">
      <c r="A185" s="98" t="s">
        <v>116</v>
      </c>
      <c r="B185" s="103">
        <f>B182-B184</f>
        <v>80000000</v>
      </c>
      <c r="C185" s="103">
        <f>C182-C184</f>
        <v>90000000</v>
      </c>
      <c r="D185" s="103">
        <f>D182-D184</f>
        <v>30000000</v>
      </c>
      <c r="F185" s="120"/>
    </row>
    <row r="186" spans="1:6" x14ac:dyDescent="0.25">
      <c r="A186" s="98" t="s">
        <v>117</v>
      </c>
      <c r="B186" s="109">
        <v>7.3300000000000004E-2</v>
      </c>
      <c r="C186" s="109">
        <v>7.3300000000000004E-2</v>
      </c>
      <c r="D186" s="109">
        <v>7.3300000000000004E-2</v>
      </c>
      <c r="F186" s="120"/>
    </row>
    <row r="187" spans="1:6" x14ac:dyDescent="0.25">
      <c r="A187" s="98" t="s">
        <v>118</v>
      </c>
      <c r="B187" s="111">
        <v>0</v>
      </c>
      <c r="C187" s="111">
        <v>0</v>
      </c>
      <c r="D187" s="111">
        <v>0</v>
      </c>
      <c r="F187" s="120"/>
    </row>
    <row r="188" spans="1:6" x14ac:dyDescent="0.25">
      <c r="A188" s="98" t="s">
        <v>119</v>
      </c>
      <c r="B188" s="112">
        <v>20506</v>
      </c>
      <c r="C188" s="112">
        <v>20506</v>
      </c>
      <c r="D188" s="112">
        <v>20506</v>
      </c>
      <c r="F188" s="120"/>
    </row>
    <row r="189" spans="1:6" x14ac:dyDescent="0.25">
      <c r="A189" s="98" t="s">
        <v>120</v>
      </c>
      <c r="B189" s="112">
        <v>46074</v>
      </c>
      <c r="C189" s="112">
        <v>46074</v>
      </c>
      <c r="D189" s="112">
        <v>46074</v>
      </c>
      <c r="F189" s="120"/>
    </row>
    <row r="190" spans="1:6" x14ac:dyDescent="0.25">
      <c r="A190" s="98" t="s">
        <v>121</v>
      </c>
      <c r="B190" s="123">
        <v>8.3419999999999994E-2</v>
      </c>
      <c r="C190" s="123">
        <v>8.3419999999999994E-2</v>
      </c>
      <c r="D190" s="123">
        <v>8.3419999999999994E-2</v>
      </c>
      <c r="F190" s="120"/>
    </row>
    <row r="191" spans="1:6" x14ac:dyDescent="0.25">
      <c r="A191" s="98" t="s">
        <v>122</v>
      </c>
      <c r="B191" s="123">
        <f>B190+2.26%</f>
        <v>0.10601999999999999</v>
      </c>
      <c r="C191" s="123">
        <f>C190+2.03%</f>
        <v>0.10371999999999999</v>
      </c>
      <c r="D191" s="123">
        <f>D190+2%</f>
        <v>0.10342</v>
      </c>
      <c r="F191" s="120"/>
    </row>
    <row r="192" spans="1:6" x14ac:dyDescent="0.25">
      <c r="A192" s="98" t="s">
        <v>123</v>
      </c>
      <c r="B192" s="112" t="s">
        <v>77</v>
      </c>
      <c r="C192" s="112" t="s">
        <v>77</v>
      </c>
      <c r="D192" s="112" t="s">
        <v>194</v>
      </c>
      <c r="F192" s="120"/>
    </row>
    <row r="193" spans="1:6" ht="13.8" thickBot="1" x14ac:dyDescent="0.3">
      <c r="A193" s="117" t="s">
        <v>124</v>
      </c>
      <c r="B193" s="118" t="s">
        <v>194</v>
      </c>
      <c r="C193" s="118" t="s">
        <v>194</v>
      </c>
      <c r="D193" s="118" t="s">
        <v>194</v>
      </c>
      <c r="F193" s="120"/>
    </row>
    <row r="194" spans="1:6" x14ac:dyDescent="0.25">
      <c r="A194" s="144"/>
      <c r="B194" s="145"/>
      <c r="F194" s="120"/>
    </row>
    <row r="195" spans="1:6" x14ac:dyDescent="0.25">
      <c r="A195" s="144"/>
      <c r="B195" s="145"/>
      <c r="F195" s="120"/>
    </row>
    <row r="196" spans="1:6" ht="13.8" thickBot="1" x14ac:dyDescent="0.3">
      <c r="A196" s="144"/>
      <c r="B196" s="145"/>
      <c r="F196" s="120"/>
    </row>
    <row r="197" spans="1:6" ht="13.8" thickBot="1" x14ac:dyDescent="0.3">
      <c r="A197" s="119"/>
      <c r="B197" s="122" t="s">
        <v>195</v>
      </c>
      <c r="C197" s="122" t="s">
        <v>196</v>
      </c>
      <c r="D197" s="122" t="s">
        <v>197</v>
      </c>
      <c r="F197" s="120"/>
    </row>
    <row r="198" spans="1:6" x14ac:dyDescent="0.25">
      <c r="A198" s="95" t="s">
        <v>96</v>
      </c>
      <c r="B198" s="96" t="s">
        <v>198</v>
      </c>
      <c r="C198" s="96" t="s">
        <v>199</v>
      </c>
      <c r="D198" s="96" t="s">
        <v>200</v>
      </c>
      <c r="F198" s="120"/>
    </row>
    <row r="199" spans="1:6" x14ac:dyDescent="0.25">
      <c r="A199" s="98" t="s">
        <v>101</v>
      </c>
      <c r="B199" s="99" t="s">
        <v>201</v>
      </c>
      <c r="C199" s="99" t="s">
        <v>202</v>
      </c>
      <c r="D199" s="99" t="s">
        <v>203</v>
      </c>
      <c r="F199" s="120"/>
    </row>
    <row r="200" spans="1:6" x14ac:dyDescent="0.25">
      <c r="A200" s="98" t="s">
        <v>106</v>
      </c>
      <c r="B200" s="100" t="s">
        <v>204</v>
      </c>
      <c r="C200" s="100" t="s">
        <v>205</v>
      </c>
      <c r="D200" s="100" t="s">
        <v>206</v>
      </c>
      <c r="F200" s="120"/>
    </row>
    <row r="201" spans="1:6" x14ac:dyDescent="0.25">
      <c r="A201" s="98" t="s">
        <v>110</v>
      </c>
      <c r="B201" s="100" t="s">
        <v>204</v>
      </c>
      <c r="C201" s="100" t="s">
        <v>205</v>
      </c>
      <c r="D201" s="100" t="s">
        <v>206</v>
      </c>
      <c r="F201" s="120"/>
    </row>
    <row r="202" spans="1:6" x14ac:dyDescent="0.25">
      <c r="A202" s="98" t="s">
        <v>112</v>
      </c>
      <c r="B202" s="101">
        <v>74000000</v>
      </c>
      <c r="C202" s="101">
        <v>82000000</v>
      </c>
      <c r="D202" s="101">
        <v>28000000</v>
      </c>
      <c r="E202" s="127"/>
      <c r="F202" s="120"/>
    </row>
    <row r="203" spans="1:6" x14ac:dyDescent="0.25">
      <c r="A203" s="98" t="s">
        <v>113</v>
      </c>
      <c r="B203" s="103">
        <v>74000000</v>
      </c>
      <c r="C203" s="103">
        <v>82000000</v>
      </c>
      <c r="D203" s="103">
        <f>D202</f>
        <v>28000000</v>
      </c>
      <c r="E203" s="128"/>
      <c r="F203" s="120"/>
    </row>
    <row r="204" spans="1:6" x14ac:dyDescent="0.25">
      <c r="A204" s="98" t="s">
        <v>114</v>
      </c>
      <c r="B204" s="104">
        <v>2274800.5499999998</v>
      </c>
      <c r="C204" s="104">
        <v>2445913.9700000002</v>
      </c>
      <c r="D204" s="104">
        <v>819310.68</v>
      </c>
      <c r="F204" s="120"/>
    </row>
    <row r="205" spans="1:6" x14ac:dyDescent="0.25">
      <c r="A205" s="98" t="s">
        <v>115</v>
      </c>
      <c r="B205" s="106">
        <v>0</v>
      </c>
      <c r="C205" s="106">
        <v>0</v>
      </c>
      <c r="D205" s="106">
        <v>0</v>
      </c>
      <c r="F205" s="120"/>
    </row>
    <row r="206" spans="1:6" x14ac:dyDescent="0.25">
      <c r="A206" s="98" t="s">
        <v>116</v>
      </c>
      <c r="B206" s="103">
        <f>B203-B205</f>
        <v>74000000</v>
      </c>
      <c r="C206" s="103">
        <f>C203-C205</f>
        <v>82000000</v>
      </c>
      <c r="D206" s="103">
        <f>D203-D205</f>
        <v>28000000</v>
      </c>
      <c r="F206" s="120"/>
    </row>
    <row r="207" spans="1:6" x14ac:dyDescent="0.25">
      <c r="A207" s="98" t="s">
        <v>117</v>
      </c>
      <c r="B207" s="109">
        <v>3.1600000000000003E-2</v>
      </c>
      <c r="C207" s="109">
        <v>3.1600000000000003E-2</v>
      </c>
      <c r="D207" s="109">
        <v>3.1600000000000003E-2</v>
      </c>
      <c r="E207" s="127"/>
      <c r="F207" s="120"/>
    </row>
    <row r="208" spans="1:6" x14ac:dyDescent="0.25">
      <c r="A208" s="98" t="s">
        <v>118</v>
      </c>
      <c r="B208" s="111">
        <v>0</v>
      </c>
      <c r="C208" s="111">
        <v>0</v>
      </c>
      <c r="D208" s="111">
        <v>0</v>
      </c>
      <c r="F208" s="120"/>
    </row>
    <row r="209" spans="1:7" x14ac:dyDescent="0.25">
      <c r="A209" s="98" t="s">
        <v>119</v>
      </c>
      <c r="B209" s="112">
        <v>20506</v>
      </c>
      <c r="C209" s="112">
        <v>20506</v>
      </c>
      <c r="D209" s="112">
        <v>20506</v>
      </c>
      <c r="F209" s="120"/>
    </row>
    <row r="210" spans="1:7" x14ac:dyDescent="0.25">
      <c r="A210" s="98" t="s">
        <v>120</v>
      </c>
      <c r="B210" s="112">
        <v>46074</v>
      </c>
      <c r="C210" s="112">
        <v>46074</v>
      </c>
      <c r="D210" s="112">
        <v>46074</v>
      </c>
      <c r="F210" s="120"/>
    </row>
    <row r="211" spans="1:7" x14ac:dyDescent="0.25">
      <c r="A211" s="98" t="s">
        <v>121</v>
      </c>
      <c r="B211" s="123">
        <v>8.3419999999999994E-2</v>
      </c>
      <c r="C211" s="123">
        <v>8.3419999999999994E-2</v>
      </c>
      <c r="D211" s="123">
        <v>8.3419999999999994E-2</v>
      </c>
      <c r="F211" s="120"/>
    </row>
    <row r="212" spans="1:7" x14ac:dyDescent="0.25">
      <c r="A212" s="98" t="s">
        <v>122</v>
      </c>
      <c r="B212" s="123">
        <f>B211+4.1%</f>
        <v>0.12441999999999999</v>
      </c>
      <c r="C212" s="123">
        <f>C211+3.73%</f>
        <v>0.12071999999999999</v>
      </c>
      <c r="D212" s="123">
        <f>D211+3.5%</f>
        <v>0.11842</v>
      </c>
      <c r="F212" s="120"/>
    </row>
    <row r="213" spans="1:7" x14ac:dyDescent="0.25">
      <c r="A213" s="98" t="s">
        <v>123</v>
      </c>
      <c r="B213" s="112" t="s">
        <v>207</v>
      </c>
      <c r="C213" s="112" t="s">
        <v>207</v>
      </c>
      <c r="D213" s="112" t="s">
        <v>207</v>
      </c>
      <c r="F213" s="120"/>
    </row>
    <row r="214" spans="1:7" ht="13.8" thickBot="1" x14ac:dyDescent="0.3">
      <c r="A214" s="117" t="s">
        <v>124</v>
      </c>
      <c r="B214" s="118" t="s">
        <v>207</v>
      </c>
      <c r="C214" s="118" t="s">
        <v>207</v>
      </c>
      <c r="D214" s="118" t="s">
        <v>207</v>
      </c>
      <c r="F214" s="120"/>
    </row>
    <row r="215" spans="1:7" x14ac:dyDescent="0.25">
      <c r="A215" s="144"/>
      <c r="B215" s="145"/>
      <c r="C215" s="129"/>
      <c r="D215" s="129"/>
      <c r="F215" s="120"/>
    </row>
    <row r="216" spans="1:7" ht="13.2" customHeight="1" x14ac:dyDescent="0.25">
      <c r="A216" s="694" t="s">
        <v>208</v>
      </c>
      <c r="B216" s="695"/>
      <c r="C216" s="695"/>
      <c r="D216" s="695"/>
      <c r="E216" s="695"/>
      <c r="F216" s="696"/>
      <c r="G216" s="147" t="s">
        <v>209</v>
      </c>
    </row>
    <row r="217" spans="1:7" ht="14.4" thickBot="1" x14ac:dyDescent="0.3">
      <c r="A217" s="148"/>
      <c r="B217" s="149"/>
      <c r="C217" s="150"/>
      <c r="D217" s="150"/>
      <c r="E217" s="150"/>
      <c r="F217" s="151"/>
    </row>
    <row r="218" spans="1:7" ht="17.399999999999999" thickBot="1" x14ac:dyDescent="0.35">
      <c r="A218" s="662" t="s">
        <v>210</v>
      </c>
      <c r="B218" s="663"/>
      <c r="C218" s="663"/>
      <c r="D218" s="663"/>
      <c r="E218" s="663"/>
      <c r="F218" s="664"/>
    </row>
    <row r="219" spans="1:7" ht="14.4" thickBot="1" x14ac:dyDescent="0.3">
      <c r="A219" s="697" t="s">
        <v>211</v>
      </c>
      <c r="B219" s="698"/>
      <c r="C219" s="699"/>
      <c r="D219" s="152"/>
      <c r="E219" s="153" t="s">
        <v>212</v>
      </c>
      <c r="F219" s="154"/>
    </row>
    <row r="220" spans="1:7" x14ac:dyDescent="0.25">
      <c r="A220" s="155" t="s">
        <v>213</v>
      </c>
      <c r="B220" s="156"/>
      <c r="C220" s="157">
        <f>SUM(C221:C222)</f>
        <v>548438404.37203455</v>
      </c>
      <c r="D220" s="158" t="s">
        <v>214</v>
      </c>
      <c r="E220" s="159"/>
      <c r="F220" s="160">
        <f>SUM(F221:F223)</f>
        <v>199998291</v>
      </c>
    </row>
    <row r="221" spans="1:7" x14ac:dyDescent="0.25">
      <c r="A221" s="161" t="s">
        <v>215</v>
      </c>
      <c r="B221" s="156"/>
      <c r="C221" s="162">
        <v>5115617.25</v>
      </c>
      <c r="D221" s="163" t="s">
        <v>216</v>
      </c>
      <c r="E221" s="159"/>
      <c r="F221" s="164">
        <v>0</v>
      </c>
    </row>
    <row r="222" spans="1:7" x14ac:dyDescent="0.25">
      <c r="A222" s="161" t="s">
        <v>217</v>
      </c>
      <c r="B222" s="156"/>
      <c r="C222" s="165">
        <f>SUM(C223:C225)</f>
        <v>543322787.12203455</v>
      </c>
      <c r="D222" s="163" t="s">
        <v>218</v>
      </c>
      <c r="E222" s="159"/>
      <c r="F222" s="166">
        <v>0</v>
      </c>
    </row>
    <row r="223" spans="1:7" x14ac:dyDescent="0.25">
      <c r="A223" s="167" t="s">
        <v>219</v>
      </c>
      <c r="B223" s="156"/>
      <c r="C223" s="168">
        <v>199998291</v>
      </c>
      <c r="D223" s="163" t="s">
        <v>219</v>
      </c>
      <c r="E223" s="169"/>
      <c r="F223" s="170">
        <f>C223</f>
        <v>199998291</v>
      </c>
    </row>
    <row r="224" spans="1:7" x14ac:dyDescent="0.25">
      <c r="A224" s="167" t="s">
        <v>220</v>
      </c>
      <c r="B224" s="156"/>
      <c r="C224" s="168">
        <v>83224496.122034535</v>
      </c>
      <c r="D224" s="171"/>
      <c r="E224" s="169"/>
      <c r="F224" s="172"/>
    </row>
    <row r="225" spans="1:7" x14ac:dyDescent="0.25">
      <c r="A225" s="167" t="s">
        <v>221</v>
      </c>
      <c r="B225" s="156"/>
      <c r="C225" s="165">
        <v>260100000</v>
      </c>
      <c r="D225" s="173" t="s">
        <v>222</v>
      </c>
      <c r="E225" s="159"/>
      <c r="F225" s="174">
        <f>SUM(F226:F230)</f>
        <v>157480073.17824247</v>
      </c>
    </row>
    <row r="226" spans="1:7" x14ac:dyDescent="0.25">
      <c r="A226" s="175"/>
      <c r="B226" s="176"/>
      <c r="C226" s="177"/>
      <c r="D226" s="178" t="s">
        <v>223</v>
      </c>
      <c r="E226" s="159"/>
      <c r="F226" s="179"/>
      <c r="G226" s="180"/>
    </row>
    <row r="227" spans="1:7" x14ac:dyDescent="0.25">
      <c r="A227" s="155" t="s">
        <v>224</v>
      </c>
      <c r="B227" s="156"/>
      <c r="C227" s="181">
        <f>SUM(C228:C229)</f>
        <v>9566428.7122010961</v>
      </c>
      <c r="D227" s="178" t="s">
        <v>225</v>
      </c>
      <c r="E227" s="159"/>
      <c r="F227" s="182">
        <v>44157533.720000021</v>
      </c>
      <c r="G227" s="183"/>
    </row>
    <row r="228" spans="1:7" x14ac:dyDescent="0.25">
      <c r="A228" s="184" t="s">
        <v>226</v>
      </c>
      <c r="B228" s="176"/>
      <c r="C228" s="162">
        <v>9566428.7122010961</v>
      </c>
      <c r="D228" s="178" t="s">
        <v>227</v>
      </c>
      <c r="E228" s="169"/>
      <c r="F228" s="182">
        <v>113322539.45824246</v>
      </c>
    </row>
    <row r="229" spans="1:7" x14ac:dyDescent="0.25">
      <c r="A229" s="184" t="s">
        <v>228</v>
      </c>
      <c r="B229" s="176"/>
      <c r="C229" s="185">
        <v>0</v>
      </c>
      <c r="D229" s="178" t="s">
        <v>229</v>
      </c>
      <c r="E229" s="169"/>
      <c r="F229" s="182">
        <v>0</v>
      </c>
    </row>
    <row r="230" spans="1:7" x14ac:dyDescent="0.25">
      <c r="A230" s="175"/>
      <c r="B230" s="176"/>
      <c r="C230" s="186"/>
      <c r="D230" s="178" t="s">
        <v>230</v>
      </c>
      <c r="E230" s="159"/>
      <c r="F230" s="187">
        <v>0</v>
      </c>
    </row>
    <row r="231" spans="1:7" ht="13.8" x14ac:dyDescent="0.25">
      <c r="A231" s="188" t="s">
        <v>231</v>
      </c>
      <c r="B231" s="189"/>
      <c r="C231" s="190">
        <f>C220+C227</f>
        <v>558004833.08423567</v>
      </c>
      <c r="D231" s="191"/>
      <c r="E231" s="192"/>
      <c r="F231" s="193"/>
    </row>
    <row r="232" spans="1:7" x14ac:dyDescent="0.25">
      <c r="A232" s="194" t="s">
        <v>232</v>
      </c>
      <c r="B232" s="189"/>
      <c r="C232" s="177">
        <v>-362898.32</v>
      </c>
      <c r="D232" s="169"/>
      <c r="E232" s="159"/>
      <c r="F232" s="195"/>
    </row>
    <row r="233" spans="1:7" x14ac:dyDescent="0.25">
      <c r="A233" s="194" t="s">
        <v>233</v>
      </c>
      <c r="B233" s="189"/>
      <c r="C233" s="177">
        <f>F221</f>
        <v>0</v>
      </c>
      <c r="D233" s="169"/>
      <c r="E233" s="159"/>
      <c r="F233" s="195"/>
    </row>
    <row r="234" spans="1:7" ht="13.8" thickBot="1" x14ac:dyDescent="0.3">
      <c r="A234" s="196" t="s">
        <v>234</v>
      </c>
      <c r="B234" s="197"/>
      <c r="C234" s="198">
        <f>C231+C232+C233</f>
        <v>557641934.76423562</v>
      </c>
      <c r="D234" s="199" t="s">
        <v>235</v>
      </c>
      <c r="E234" s="200"/>
      <c r="F234" s="201">
        <f>F220+F225</f>
        <v>357478364.17824244</v>
      </c>
    </row>
    <row r="235" spans="1:7" ht="13.95" hidden="1" customHeight="1" x14ac:dyDescent="0.25">
      <c r="A235" s="202"/>
      <c r="B235" s="203"/>
      <c r="C235" s="204" t="e">
        <f>C234-#REF!</f>
        <v>#REF!</v>
      </c>
      <c r="D235" s="205"/>
      <c r="E235" s="205"/>
      <c r="F235" s="206"/>
    </row>
    <row r="236" spans="1:7" ht="14.4" thickBot="1" x14ac:dyDescent="0.3">
      <c r="A236" s="92"/>
      <c r="B236" s="207"/>
      <c r="C236" s="205"/>
      <c r="D236" s="205"/>
      <c r="E236" s="205"/>
      <c r="F236" s="206"/>
    </row>
    <row r="237" spans="1:7" ht="14.4" thickBot="1" x14ac:dyDescent="0.3">
      <c r="A237" s="697" t="s">
        <v>236</v>
      </c>
      <c r="B237" s="698"/>
      <c r="C237" s="699"/>
      <c r="F237" s="206"/>
      <c r="G237" s="191"/>
    </row>
    <row r="238" spans="1:7" ht="13.8" x14ac:dyDescent="0.25">
      <c r="A238" s="208" t="s">
        <v>566</v>
      </c>
      <c r="B238" s="209"/>
      <c r="C238" s="210">
        <v>0</v>
      </c>
      <c r="E238" s="183"/>
      <c r="F238" s="206"/>
      <c r="G238" s="191"/>
    </row>
    <row r="239" spans="1:7" ht="13.8" x14ac:dyDescent="0.25">
      <c r="A239" s="211" t="s">
        <v>567</v>
      </c>
      <c r="B239" s="209"/>
      <c r="C239" s="210">
        <v>5186093.6070136987</v>
      </c>
      <c r="D239" s="180"/>
      <c r="E239" s="212"/>
      <c r="F239" s="206"/>
      <c r="G239" s="191"/>
    </row>
    <row r="240" spans="1:7" ht="13.8" x14ac:dyDescent="0.25">
      <c r="A240" s="211" t="s">
        <v>568</v>
      </c>
      <c r="B240" s="209"/>
      <c r="C240" s="210">
        <v>0</v>
      </c>
      <c r="D240" s="180"/>
      <c r="E240" s="212"/>
      <c r="F240" s="206"/>
      <c r="G240" s="191"/>
    </row>
    <row r="241" spans="1:7" ht="13.8" x14ac:dyDescent="0.25">
      <c r="A241" s="211" t="s">
        <v>569</v>
      </c>
      <c r="B241" s="209"/>
      <c r="C241" s="210">
        <v>0</v>
      </c>
      <c r="D241" s="180"/>
      <c r="E241" s="212"/>
      <c r="F241" s="206"/>
      <c r="G241" s="191"/>
    </row>
    <row r="242" spans="1:7" ht="13.8" x14ac:dyDescent="0.25">
      <c r="A242" s="208"/>
      <c r="B242" s="209"/>
      <c r="C242" s="210"/>
      <c r="D242" s="180"/>
      <c r="E242" s="212"/>
      <c r="F242" s="206"/>
      <c r="G242" s="191"/>
    </row>
    <row r="243" spans="1:7" ht="13.8" x14ac:dyDescent="0.25">
      <c r="A243" s="208" t="s">
        <v>570</v>
      </c>
      <c r="B243" s="209"/>
      <c r="C243" s="210"/>
      <c r="D243" s="180"/>
      <c r="E243" s="212"/>
      <c r="F243" s="206"/>
      <c r="G243" s="191"/>
    </row>
    <row r="244" spans="1:7" ht="13.8" x14ac:dyDescent="0.25">
      <c r="A244" s="211" t="s">
        <v>571</v>
      </c>
      <c r="B244" s="209"/>
      <c r="C244" s="210">
        <v>5552.2</v>
      </c>
      <c r="D244" s="180"/>
      <c r="E244" s="212"/>
      <c r="F244" s="206"/>
      <c r="G244" s="191"/>
    </row>
    <row r="245" spans="1:7" ht="13.8" x14ac:dyDescent="0.25">
      <c r="A245" s="211" t="s">
        <v>572</v>
      </c>
      <c r="B245" s="209"/>
      <c r="C245" s="210">
        <v>5552.2</v>
      </c>
      <c r="D245" s="180"/>
      <c r="E245" s="213"/>
      <c r="F245" s="206"/>
      <c r="G245" s="191"/>
    </row>
    <row r="246" spans="1:7" ht="13.8" x14ac:dyDescent="0.25">
      <c r="A246" s="208"/>
      <c r="B246" s="209"/>
      <c r="C246" s="210"/>
      <c r="D246" s="180"/>
      <c r="E246" s="212"/>
      <c r="F246" s="206"/>
      <c r="G246" s="191"/>
    </row>
    <row r="247" spans="1:7" ht="13.8" x14ac:dyDescent="0.25">
      <c r="A247" s="208" t="s">
        <v>573</v>
      </c>
      <c r="B247" s="209"/>
      <c r="C247" s="210"/>
      <c r="D247" s="180"/>
      <c r="E247" s="212"/>
      <c r="F247" s="206"/>
      <c r="G247" s="191"/>
    </row>
    <row r="248" spans="1:7" ht="13.8" x14ac:dyDescent="0.25">
      <c r="A248" s="211" t="s">
        <v>574</v>
      </c>
      <c r="B248" s="209"/>
      <c r="C248" s="210">
        <v>643616.20299999998</v>
      </c>
      <c r="D248" s="180"/>
      <c r="E248" s="212"/>
      <c r="F248" s="206"/>
      <c r="G248" s="191"/>
    </row>
    <row r="249" spans="1:7" ht="13.8" x14ac:dyDescent="0.25">
      <c r="A249" s="211" t="s">
        <v>575</v>
      </c>
      <c r="B249" s="209"/>
      <c r="C249" s="210">
        <v>121663.46</v>
      </c>
      <c r="D249" s="180"/>
      <c r="E249" s="212"/>
      <c r="F249" s="206"/>
      <c r="G249" s="191"/>
    </row>
    <row r="250" spans="1:7" ht="13.8" x14ac:dyDescent="0.25">
      <c r="A250" s="211" t="s">
        <v>576</v>
      </c>
      <c r="B250" s="209"/>
      <c r="C250" s="210">
        <v>172754.4</v>
      </c>
      <c r="D250" s="180"/>
      <c r="E250" s="212"/>
      <c r="F250" s="206"/>
      <c r="G250" s="191"/>
    </row>
    <row r="251" spans="1:7" ht="13.8" x14ac:dyDescent="0.25">
      <c r="A251" s="211" t="s">
        <v>577</v>
      </c>
      <c r="B251" s="209"/>
      <c r="C251" s="210">
        <v>21729.11</v>
      </c>
      <c r="D251" s="180"/>
      <c r="E251" s="212"/>
      <c r="F251" s="206"/>
      <c r="G251" s="191"/>
    </row>
    <row r="252" spans="1:7" ht="13.8" x14ac:dyDescent="0.25">
      <c r="A252" s="211" t="s">
        <v>578</v>
      </c>
      <c r="B252" s="209"/>
      <c r="C252" s="210"/>
      <c r="D252" s="180"/>
      <c r="E252" s="212"/>
      <c r="F252" s="206"/>
      <c r="G252" s="191"/>
    </row>
    <row r="253" spans="1:7" ht="13.8" x14ac:dyDescent="0.25">
      <c r="A253" s="208"/>
      <c r="B253" s="209"/>
      <c r="C253" s="210"/>
      <c r="D253" s="180"/>
      <c r="E253" s="212"/>
      <c r="F253" s="206"/>
      <c r="G253" s="191"/>
    </row>
    <row r="254" spans="1:7" ht="13.8" x14ac:dyDescent="0.25">
      <c r="A254" s="208" t="s">
        <v>579</v>
      </c>
      <c r="B254" s="209"/>
      <c r="C254" s="210"/>
      <c r="D254" s="180"/>
      <c r="E254" s="212"/>
      <c r="F254" s="206"/>
      <c r="G254" s="191"/>
    </row>
    <row r="255" spans="1:7" ht="13.8" x14ac:dyDescent="0.25">
      <c r="A255" s="211" t="s">
        <v>580</v>
      </c>
      <c r="B255" s="209"/>
      <c r="C255" s="210">
        <v>1073610.7998534793</v>
      </c>
      <c r="D255" s="180"/>
      <c r="E255" s="212"/>
      <c r="F255" s="206"/>
      <c r="G255" s="191"/>
    </row>
    <row r="256" spans="1:7" ht="13.8" x14ac:dyDescent="0.25">
      <c r="A256" s="211" t="s">
        <v>581</v>
      </c>
      <c r="B256" s="209"/>
      <c r="C256" s="210">
        <v>246930.48396630021</v>
      </c>
      <c r="D256" s="180"/>
      <c r="E256" s="212"/>
      <c r="F256" s="206"/>
      <c r="G256" s="191"/>
    </row>
    <row r="257" spans="1:7" ht="13.8" x14ac:dyDescent="0.25">
      <c r="A257" s="208"/>
      <c r="B257" s="209"/>
      <c r="C257" s="210"/>
      <c r="D257" s="180"/>
      <c r="E257" s="212"/>
      <c r="F257" s="206"/>
      <c r="G257" s="191"/>
    </row>
    <row r="258" spans="1:7" ht="13.8" x14ac:dyDescent="0.25">
      <c r="A258" s="208" t="s">
        <v>582</v>
      </c>
      <c r="B258" s="209"/>
      <c r="C258" s="210"/>
      <c r="D258" s="180"/>
      <c r="E258" s="212"/>
      <c r="F258" s="206"/>
      <c r="G258" s="191"/>
    </row>
    <row r="259" spans="1:7" ht="13.8" x14ac:dyDescent="0.25">
      <c r="A259" s="211" t="s">
        <v>583</v>
      </c>
      <c r="B259" s="209"/>
      <c r="C259" s="210">
        <v>8790267.9452054799</v>
      </c>
      <c r="D259" s="180"/>
      <c r="E259" s="212"/>
      <c r="F259" s="206"/>
      <c r="G259" s="191"/>
    </row>
    <row r="260" spans="1:7" ht="13.8" x14ac:dyDescent="0.25">
      <c r="A260" s="208"/>
      <c r="B260" s="209"/>
      <c r="C260" s="210"/>
      <c r="D260" s="180"/>
      <c r="E260" s="212"/>
      <c r="F260" s="206"/>
      <c r="G260" s="191"/>
    </row>
    <row r="261" spans="1:7" ht="13.8" x14ac:dyDescent="0.25">
      <c r="A261" s="208" t="s">
        <v>584</v>
      </c>
      <c r="B261" s="209"/>
      <c r="C261" s="210"/>
      <c r="D261" s="180"/>
      <c r="E261" s="212"/>
      <c r="F261" s="206"/>
      <c r="G261" s="191"/>
    </row>
    <row r="262" spans="1:7" ht="13.8" x14ac:dyDescent="0.25">
      <c r="A262" s="211" t="s">
        <v>585</v>
      </c>
      <c r="B262" s="209"/>
      <c r="C262" s="210">
        <v>154382.30136986301</v>
      </c>
      <c r="D262" s="180"/>
      <c r="E262" s="212"/>
      <c r="F262" s="206"/>
      <c r="G262" s="191"/>
    </row>
    <row r="263" spans="1:7" ht="13.8" x14ac:dyDescent="0.25">
      <c r="A263" s="208"/>
      <c r="B263" s="209"/>
      <c r="C263" s="210"/>
      <c r="D263" s="180"/>
      <c r="E263" s="212"/>
      <c r="F263" s="206"/>
      <c r="G263" s="191"/>
    </row>
    <row r="264" spans="1:7" ht="13.8" x14ac:dyDescent="0.25">
      <c r="A264" s="208" t="s">
        <v>586</v>
      </c>
      <c r="B264" s="209"/>
      <c r="C264" s="210"/>
      <c r="D264" s="180"/>
      <c r="E264" s="212"/>
      <c r="F264" s="206"/>
      <c r="G264" s="191"/>
    </row>
    <row r="265" spans="1:7" ht="13.8" x14ac:dyDescent="0.25">
      <c r="A265" s="211" t="s">
        <v>587</v>
      </c>
      <c r="B265" s="209"/>
      <c r="C265" s="210">
        <v>0</v>
      </c>
      <c r="D265" s="180"/>
      <c r="E265" s="212"/>
      <c r="F265" s="206"/>
      <c r="G265" s="191"/>
    </row>
    <row r="266" spans="1:7" ht="13.8" x14ac:dyDescent="0.25">
      <c r="A266" s="211" t="s">
        <v>588</v>
      </c>
      <c r="B266" s="209"/>
      <c r="C266" s="210">
        <v>0</v>
      </c>
      <c r="D266" s="180"/>
      <c r="E266" s="212"/>
      <c r="F266" s="206"/>
      <c r="G266" s="191"/>
    </row>
    <row r="267" spans="1:7" ht="13.8" x14ac:dyDescent="0.25">
      <c r="A267" s="211" t="s">
        <v>589</v>
      </c>
      <c r="B267" s="209"/>
      <c r="C267" s="210">
        <v>0</v>
      </c>
      <c r="D267" s="180"/>
      <c r="E267" s="212"/>
      <c r="F267" s="206"/>
      <c r="G267" s="191"/>
    </row>
    <row r="268" spans="1:7" ht="13.8" x14ac:dyDescent="0.25">
      <c r="A268" s="211" t="s">
        <v>237</v>
      </c>
      <c r="B268" s="209"/>
      <c r="C268" s="210">
        <v>0</v>
      </c>
      <c r="D268" s="180"/>
      <c r="E268" s="212"/>
      <c r="F268" s="206"/>
      <c r="G268" s="191"/>
    </row>
    <row r="269" spans="1:7" ht="13.8" x14ac:dyDescent="0.25">
      <c r="A269" s="208"/>
      <c r="B269" s="209"/>
      <c r="C269" s="210"/>
      <c r="D269" s="180"/>
      <c r="E269" s="212"/>
      <c r="F269" s="206"/>
      <c r="G269" s="191"/>
    </row>
    <row r="270" spans="1:7" ht="13.8" x14ac:dyDescent="0.25">
      <c r="A270" s="208" t="s">
        <v>590</v>
      </c>
      <c r="B270" s="209"/>
      <c r="C270" s="210"/>
      <c r="D270" s="180"/>
      <c r="E270" s="212"/>
      <c r="F270" s="206"/>
      <c r="G270" s="191"/>
    </row>
    <row r="271" spans="1:7" ht="13.8" x14ac:dyDescent="0.25">
      <c r="A271" s="211" t="s">
        <v>591</v>
      </c>
      <c r="B271" s="209"/>
      <c r="C271" s="210">
        <v>28781519.18</v>
      </c>
      <c r="D271" s="180"/>
      <c r="E271" s="212"/>
      <c r="F271" s="206"/>
      <c r="G271" s="191"/>
    </row>
    <row r="272" spans="1:7" ht="13.8" x14ac:dyDescent="0.25">
      <c r="A272" s="211" t="s">
        <v>592</v>
      </c>
      <c r="B272" s="209"/>
      <c r="C272" s="210">
        <v>55547716.439999998</v>
      </c>
      <c r="D272" s="180"/>
      <c r="E272" s="212"/>
      <c r="F272" s="206"/>
      <c r="G272" s="191"/>
    </row>
    <row r="273" spans="1:7" ht="13.8" x14ac:dyDescent="0.25">
      <c r="A273" s="211" t="s">
        <v>593</v>
      </c>
      <c r="B273" s="209"/>
      <c r="C273" s="210">
        <v>0</v>
      </c>
      <c r="D273" s="180"/>
      <c r="E273" s="212"/>
      <c r="F273" s="206"/>
      <c r="G273" s="191"/>
    </row>
    <row r="274" spans="1:7" ht="13.8" x14ac:dyDescent="0.25">
      <c r="A274" s="211" t="s">
        <v>594</v>
      </c>
      <c r="B274" s="209"/>
      <c r="C274" s="210">
        <v>0</v>
      </c>
      <c r="D274" s="180"/>
      <c r="E274" s="212"/>
      <c r="F274" s="206"/>
      <c r="G274" s="191"/>
    </row>
    <row r="275" spans="1:7" ht="13.8" x14ac:dyDescent="0.25">
      <c r="A275" s="211" t="s">
        <v>595</v>
      </c>
      <c r="B275" s="209"/>
      <c r="C275" s="210">
        <v>0</v>
      </c>
      <c r="D275" s="180"/>
      <c r="E275" s="212"/>
      <c r="F275" s="206"/>
      <c r="G275" s="191"/>
    </row>
    <row r="276" spans="1:7" ht="13.8" x14ac:dyDescent="0.25">
      <c r="A276" s="211" t="s">
        <v>596</v>
      </c>
      <c r="B276" s="209"/>
      <c r="C276" s="210">
        <v>0</v>
      </c>
      <c r="D276" s="180"/>
      <c r="E276" s="212"/>
      <c r="F276" s="206"/>
      <c r="G276" s="191"/>
    </row>
    <row r="277" spans="1:7" ht="13.8" x14ac:dyDescent="0.25">
      <c r="A277" s="211" t="s">
        <v>597</v>
      </c>
      <c r="B277" s="209"/>
      <c r="C277" s="210">
        <v>0</v>
      </c>
      <c r="D277" s="180"/>
      <c r="E277" s="212"/>
      <c r="F277" s="206"/>
      <c r="G277" s="191"/>
    </row>
    <row r="278" spans="1:7" ht="13.8" x14ac:dyDescent="0.25">
      <c r="A278" s="211" t="s">
        <v>598</v>
      </c>
      <c r="B278" s="209"/>
      <c r="C278" s="210">
        <v>0</v>
      </c>
      <c r="D278" s="180"/>
      <c r="E278" s="212"/>
      <c r="F278" s="206"/>
      <c r="G278" s="191"/>
    </row>
    <row r="279" spans="1:7" ht="13.8" x14ac:dyDescent="0.25">
      <c r="A279" s="211"/>
      <c r="B279" s="209"/>
      <c r="C279" s="210"/>
      <c r="D279" s="180"/>
      <c r="E279" s="212"/>
      <c r="F279" s="206"/>
      <c r="G279" s="191"/>
    </row>
    <row r="280" spans="1:7" ht="13.8" x14ac:dyDescent="0.25">
      <c r="A280" s="208"/>
      <c r="B280" s="209"/>
      <c r="C280" s="210"/>
      <c r="D280" s="180"/>
      <c r="E280" s="212"/>
      <c r="F280" s="206"/>
      <c r="G280" s="191"/>
    </row>
    <row r="281" spans="1:7" ht="13.8" x14ac:dyDescent="0.25">
      <c r="A281" s="208" t="s">
        <v>599</v>
      </c>
      <c r="B281" s="209"/>
      <c r="C281" s="210"/>
      <c r="D281" s="180"/>
      <c r="E281" s="212"/>
      <c r="F281" s="206"/>
      <c r="G281" s="191"/>
    </row>
    <row r="282" spans="1:7" ht="13.8" x14ac:dyDescent="0.25">
      <c r="A282" s="211" t="s">
        <v>600</v>
      </c>
      <c r="B282" s="209"/>
      <c r="C282" s="210">
        <v>6695849.5799999991</v>
      </c>
      <c r="D282" s="180"/>
      <c r="E282" s="212"/>
      <c r="F282" s="206"/>
      <c r="G282" s="191"/>
    </row>
    <row r="283" spans="1:7" ht="13.8" x14ac:dyDescent="0.25">
      <c r="A283" s="208"/>
      <c r="B283" s="209"/>
      <c r="C283" s="210"/>
      <c r="D283" s="180"/>
      <c r="E283" s="212"/>
      <c r="F283" s="206"/>
      <c r="G283" s="191"/>
    </row>
    <row r="284" spans="1:7" ht="13.8" x14ac:dyDescent="0.25">
      <c r="A284" s="208" t="s">
        <v>601</v>
      </c>
      <c r="B284" s="209"/>
      <c r="C284" s="210"/>
      <c r="D284" s="180"/>
      <c r="E284" s="212"/>
      <c r="F284" s="206"/>
      <c r="G284" s="191"/>
    </row>
    <row r="285" spans="1:7" ht="13.8" x14ac:dyDescent="0.25">
      <c r="A285" s="211" t="s">
        <v>602</v>
      </c>
      <c r="B285" s="209"/>
      <c r="C285" s="210">
        <v>5170438.3499999996</v>
      </c>
      <c r="D285" s="180"/>
      <c r="E285" s="212"/>
      <c r="F285" s="206"/>
      <c r="G285" s="191"/>
    </row>
    <row r="286" spans="1:7" ht="13.8" x14ac:dyDescent="0.25">
      <c r="A286" s="211" t="s">
        <v>603</v>
      </c>
      <c r="B286" s="209"/>
      <c r="C286" s="210"/>
      <c r="D286" s="180"/>
      <c r="E286" s="212"/>
      <c r="F286" s="206"/>
      <c r="G286" s="191"/>
    </row>
    <row r="287" spans="1:7" ht="13.8" x14ac:dyDescent="0.25">
      <c r="A287" s="208"/>
      <c r="B287" s="209"/>
      <c r="C287" s="210"/>
      <c r="D287" s="180"/>
      <c r="E287" s="212"/>
      <c r="F287" s="206"/>
      <c r="G287" s="191"/>
    </row>
    <row r="288" spans="1:7" ht="13.8" x14ac:dyDescent="0.25">
      <c r="A288" s="208" t="s">
        <v>604</v>
      </c>
      <c r="B288" s="209"/>
      <c r="C288" s="210"/>
      <c r="D288" s="180"/>
      <c r="E288" s="212"/>
      <c r="F288" s="206"/>
      <c r="G288" s="191"/>
    </row>
    <row r="289" spans="1:7" ht="13.8" x14ac:dyDescent="0.25">
      <c r="A289" s="211" t="s">
        <v>605</v>
      </c>
      <c r="B289" s="209"/>
      <c r="C289" s="210">
        <v>199998291.08000001</v>
      </c>
      <c r="D289" s="180"/>
      <c r="E289" s="212"/>
      <c r="F289" s="206"/>
      <c r="G289" s="191"/>
    </row>
    <row r="290" spans="1:7" ht="13.8" x14ac:dyDescent="0.25">
      <c r="A290" s="208"/>
      <c r="B290" s="209"/>
      <c r="C290" s="210"/>
      <c r="D290" s="180"/>
      <c r="E290" s="212"/>
      <c r="F290" s="206"/>
      <c r="G290" s="191"/>
    </row>
    <row r="291" spans="1:7" ht="13.8" x14ac:dyDescent="0.25">
      <c r="A291" s="208" t="s">
        <v>606</v>
      </c>
      <c r="B291" s="209"/>
      <c r="C291" s="210"/>
      <c r="D291" s="180"/>
      <c r="E291" s="212"/>
      <c r="F291" s="206"/>
      <c r="G291" s="191"/>
    </row>
    <row r="292" spans="1:7" ht="13.8" x14ac:dyDescent="0.25">
      <c r="A292" s="211" t="s">
        <v>607</v>
      </c>
      <c r="B292" s="209"/>
      <c r="C292" s="210">
        <v>5540025.1999999993</v>
      </c>
      <c r="D292" s="180"/>
      <c r="E292" s="212"/>
      <c r="F292" s="206"/>
      <c r="G292" s="191"/>
    </row>
    <row r="293" spans="1:7" ht="13.8" x14ac:dyDescent="0.25">
      <c r="A293" s="208"/>
      <c r="B293" s="209"/>
      <c r="C293" s="210"/>
      <c r="D293" s="180"/>
      <c r="E293" s="212"/>
      <c r="F293" s="206"/>
      <c r="G293" s="191"/>
    </row>
    <row r="294" spans="1:7" ht="13.8" x14ac:dyDescent="0.25">
      <c r="A294" s="208" t="s">
        <v>608</v>
      </c>
      <c r="B294" s="209"/>
      <c r="C294" s="210"/>
      <c r="D294" s="180"/>
      <c r="E294" s="212"/>
      <c r="F294" s="206"/>
      <c r="G294" s="191"/>
    </row>
    <row r="295" spans="1:7" ht="13.8" x14ac:dyDescent="0.25">
      <c r="A295" s="211" t="s">
        <v>609</v>
      </c>
      <c r="B295" s="209"/>
      <c r="C295" s="210">
        <v>0</v>
      </c>
      <c r="D295" s="180"/>
      <c r="E295" s="212"/>
      <c r="F295" s="206"/>
      <c r="G295" s="191"/>
    </row>
    <row r="296" spans="1:7" ht="13.8" x14ac:dyDescent="0.25">
      <c r="A296" s="208"/>
      <c r="B296" s="209"/>
      <c r="C296" s="210"/>
      <c r="D296" s="180"/>
      <c r="E296" s="212"/>
      <c r="F296" s="206"/>
      <c r="G296" s="191"/>
    </row>
    <row r="297" spans="1:7" ht="13.8" x14ac:dyDescent="0.25">
      <c r="A297" s="208" t="s">
        <v>610</v>
      </c>
      <c r="B297" s="209"/>
      <c r="C297" s="210"/>
      <c r="D297" s="180"/>
      <c r="E297" s="212"/>
      <c r="F297" s="206"/>
      <c r="G297" s="191"/>
    </row>
    <row r="298" spans="1:7" ht="13.8" x14ac:dyDescent="0.25">
      <c r="A298" s="211" t="s">
        <v>611</v>
      </c>
      <c r="B298" s="209"/>
      <c r="C298" s="210">
        <v>0</v>
      </c>
      <c r="D298" s="180"/>
      <c r="E298" s="212"/>
      <c r="F298" s="206"/>
      <c r="G298" s="191"/>
    </row>
    <row r="299" spans="1:7" ht="13.8" x14ac:dyDescent="0.25">
      <c r="A299" s="208"/>
      <c r="B299" s="209"/>
      <c r="C299" s="210"/>
      <c r="D299" s="180"/>
      <c r="E299" s="212"/>
      <c r="F299" s="206"/>
      <c r="G299" s="191"/>
    </row>
    <row r="300" spans="1:7" ht="13.8" x14ac:dyDescent="0.25">
      <c r="A300" s="208" t="s">
        <v>612</v>
      </c>
      <c r="B300" s="209"/>
      <c r="C300" s="210"/>
      <c r="D300" s="180"/>
      <c r="E300" s="212"/>
      <c r="F300" s="206"/>
      <c r="G300" s="191"/>
    </row>
    <row r="301" spans="1:7" ht="13.8" x14ac:dyDescent="0.25">
      <c r="A301" s="211" t="s">
        <v>613</v>
      </c>
      <c r="B301" s="209"/>
      <c r="C301" s="210">
        <v>0</v>
      </c>
      <c r="D301" s="180"/>
      <c r="E301" s="212"/>
      <c r="F301" s="206"/>
      <c r="G301" s="191"/>
    </row>
    <row r="302" spans="1:7" ht="13.8" x14ac:dyDescent="0.25">
      <c r="A302" s="208"/>
      <c r="B302" s="209"/>
      <c r="C302" s="210"/>
      <c r="D302" s="180"/>
      <c r="E302" s="212"/>
      <c r="F302" s="206"/>
      <c r="G302" s="191"/>
    </row>
    <row r="303" spans="1:7" ht="13.8" x14ac:dyDescent="0.25">
      <c r="A303" s="208" t="s">
        <v>614</v>
      </c>
      <c r="B303" s="209"/>
      <c r="C303" s="210"/>
      <c r="D303" s="180"/>
      <c r="E303" s="212"/>
      <c r="F303" s="206"/>
      <c r="G303" s="191"/>
    </row>
    <row r="304" spans="1:7" ht="13.8" x14ac:dyDescent="0.25">
      <c r="A304" s="208" t="s">
        <v>615</v>
      </c>
      <c r="B304" s="209"/>
      <c r="C304" s="210">
        <v>0</v>
      </c>
      <c r="D304" s="180"/>
      <c r="E304" s="212"/>
      <c r="F304" s="206"/>
      <c r="G304" s="191"/>
    </row>
    <row r="305" spans="1:7" ht="13.8" x14ac:dyDescent="0.25">
      <c r="A305" s="211" t="s">
        <v>616</v>
      </c>
      <c r="B305" s="209"/>
      <c r="C305" s="214">
        <v>0</v>
      </c>
      <c r="D305" s="180"/>
      <c r="E305" s="212"/>
      <c r="F305" s="206"/>
      <c r="G305" s="191"/>
    </row>
    <row r="306" spans="1:7" ht="13.8" x14ac:dyDescent="0.25">
      <c r="A306" s="211" t="s">
        <v>617</v>
      </c>
      <c r="B306" s="209"/>
      <c r="C306" s="215">
        <v>0</v>
      </c>
      <c r="D306" s="180"/>
      <c r="E306" s="212"/>
      <c r="F306" s="206"/>
      <c r="G306" s="191"/>
    </row>
    <row r="307" spans="1:7" ht="13.95" customHeight="1" x14ac:dyDescent="0.25">
      <c r="A307" s="208"/>
      <c r="B307" s="209"/>
      <c r="C307" s="210"/>
      <c r="D307" s="180"/>
      <c r="E307" s="212"/>
      <c r="F307" s="206"/>
      <c r="G307" s="191"/>
    </row>
    <row r="308" spans="1:7" ht="13.8" x14ac:dyDescent="0.25">
      <c r="A308" s="208" t="s">
        <v>618</v>
      </c>
      <c r="B308" s="209"/>
      <c r="C308" s="210"/>
      <c r="D308" s="180"/>
      <c r="E308" s="212"/>
      <c r="F308" s="206"/>
      <c r="G308" s="191"/>
    </row>
    <row r="309" spans="1:7" ht="13.8" x14ac:dyDescent="0.25">
      <c r="A309" s="211" t="s">
        <v>619</v>
      </c>
      <c r="B309" s="209"/>
      <c r="C309" s="210">
        <v>0</v>
      </c>
      <c r="D309" s="180"/>
      <c r="E309" s="212"/>
      <c r="F309" s="206"/>
      <c r="G309" s="191"/>
    </row>
    <row r="310" spans="1:7" ht="13.8" x14ac:dyDescent="0.25">
      <c r="A310" s="211" t="s">
        <v>620</v>
      </c>
      <c r="B310" s="209"/>
      <c r="C310" s="210">
        <v>0</v>
      </c>
      <c r="D310" s="180"/>
      <c r="E310" s="212"/>
      <c r="F310" s="206"/>
      <c r="G310" s="191"/>
    </row>
    <row r="311" spans="1:7" ht="13.8" x14ac:dyDescent="0.25">
      <c r="A311" s="211"/>
      <c r="B311" s="209"/>
      <c r="C311" s="210"/>
      <c r="D311" s="180"/>
      <c r="E311" s="212"/>
      <c r="F311" s="206"/>
      <c r="G311" s="191"/>
    </row>
    <row r="312" spans="1:7" ht="13.8" x14ac:dyDescent="0.25">
      <c r="A312" s="208" t="s">
        <v>621</v>
      </c>
      <c r="B312" s="209"/>
      <c r="C312" s="210"/>
      <c r="D312" s="180"/>
      <c r="E312" s="212"/>
      <c r="F312" s="206"/>
      <c r="G312" s="191"/>
    </row>
    <row r="313" spans="1:7" ht="13.8" x14ac:dyDescent="0.25">
      <c r="A313" s="211" t="s">
        <v>622</v>
      </c>
      <c r="B313" s="209"/>
      <c r="C313" s="210">
        <v>0</v>
      </c>
      <c r="D313" s="180"/>
      <c r="E313" s="212"/>
      <c r="F313" s="206"/>
      <c r="G313" s="191"/>
    </row>
    <row r="314" spans="1:7" ht="13.8" x14ac:dyDescent="0.25">
      <c r="A314" s="208"/>
      <c r="B314" s="209"/>
      <c r="C314" s="210"/>
      <c r="D314" s="180"/>
      <c r="E314" s="212"/>
      <c r="F314" s="206"/>
      <c r="G314" s="191"/>
    </row>
    <row r="315" spans="1:7" ht="13.8" x14ac:dyDescent="0.25">
      <c r="A315" s="208" t="s">
        <v>623</v>
      </c>
      <c r="B315" s="209"/>
      <c r="C315" s="210"/>
      <c r="D315" s="180"/>
      <c r="E315" s="212"/>
      <c r="F315" s="206"/>
      <c r="G315" s="191"/>
    </row>
    <row r="316" spans="1:7" ht="13.8" x14ac:dyDescent="0.25">
      <c r="A316" s="211" t="s">
        <v>624</v>
      </c>
      <c r="B316" s="209"/>
      <c r="C316" s="210">
        <v>168797229</v>
      </c>
      <c r="D316" s="180"/>
      <c r="E316" s="212"/>
      <c r="F316" s="206"/>
      <c r="G316" s="191"/>
    </row>
    <row r="317" spans="1:7" ht="16.5" customHeight="1" x14ac:dyDescent="0.25">
      <c r="A317" s="208"/>
      <c r="B317" s="209"/>
      <c r="C317" s="210"/>
      <c r="D317" s="180"/>
      <c r="E317" s="212"/>
      <c r="F317" s="206"/>
      <c r="G317" s="191"/>
    </row>
    <row r="318" spans="1:7" ht="16.5" customHeight="1" x14ac:dyDescent="0.25">
      <c r="A318" s="208" t="s">
        <v>625</v>
      </c>
      <c r="B318" s="209"/>
      <c r="C318" s="210"/>
      <c r="D318" s="180"/>
      <c r="E318" s="212"/>
      <c r="F318" s="206"/>
      <c r="G318" s="191"/>
    </row>
    <row r="319" spans="1:7" ht="16.5" customHeight="1" x14ac:dyDescent="0.25">
      <c r="A319" s="211" t="s">
        <v>626</v>
      </c>
      <c r="B319" s="209"/>
      <c r="C319" s="210">
        <v>34499740.340000004</v>
      </c>
      <c r="D319" s="180"/>
      <c r="E319" s="212"/>
      <c r="F319" s="206"/>
      <c r="G319" s="191"/>
    </row>
    <row r="320" spans="1:7" ht="16.5" customHeight="1" x14ac:dyDescent="0.25">
      <c r="A320" s="211" t="s">
        <v>627</v>
      </c>
      <c r="B320" s="209"/>
      <c r="C320" s="210">
        <v>0</v>
      </c>
      <c r="D320" s="180"/>
      <c r="E320" s="212"/>
      <c r="F320" s="206"/>
      <c r="G320" s="191"/>
    </row>
    <row r="321" spans="1:7" ht="16.5" customHeight="1" x14ac:dyDescent="0.25">
      <c r="A321" s="208"/>
      <c r="B321" s="209"/>
      <c r="C321" s="210"/>
      <c r="D321" s="180"/>
      <c r="E321" s="212"/>
      <c r="F321" s="206"/>
      <c r="G321" s="191"/>
    </row>
    <row r="322" spans="1:7" ht="16.5" customHeight="1" x14ac:dyDescent="0.25">
      <c r="A322" s="208" t="s">
        <v>628</v>
      </c>
      <c r="B322" s="209"/>
      <c r="C322" s="210">
        <v>0</v>
      </c>
      <c r="D322" s="208"/>
      <c r="E322" s="212"/>
      <c r="F322" s="206"/>
      <c r="G322" s="191"/>
    </row>
    <row r="323" spans="1:7" ht="13.8" x14ac:dyDescent="0.25">
      <c r="A323" s="211" t="s">
        <v>629</v>
      </c>
      <c r="B323" s="209"/>
      <c r="C323" s="210">
        <v>0</v>
      </c>
      <c r="D323" s="211"/>
      <c r="E323" s="212"/>
      <c r="F323" s="206"/>
      <c r="G323" s="191"/>
    </row>
    <row r="324" spans="1:7" ht="13.8" x14ac:dyDescent="0.25">
      <c r="A324" s="208"/>
      <c r="B324" s="209"/>
      <c r="C324" s="210">
        <v>0</v>
      </c>
      <c r="D324" s="211"/>
      <c r="E324" s="212"/>
      <c r="F324" s="206"/>
      <c r="G324" s="191"/>
    </row>
    <row r="325" spans="1:7" ht="13.8" x14ac:dyDescent="0.25">
      <c r="A325" s="208" t="s">
        <v>630</v>
      </c>
      <c r="B325" s="209"/>
      <c r="C325" s="210"/>
      <c r="D325" s="211"/>
      <c r="E325" s="212"/>
      <c r="F325" s="206"/>
      <c r="G325" s="191"/>
    </row>
    <row r="326" spans="1:7" ht="13.8" x14ac:dyDescent="0.25">
      <c r="A326" s="211" t="s">
        <v>631</v>
      </c>
      <c r="B326" s="209"/>
      <c r="C326" s="210">
        <v>0</v>
      </c>
      <c r="D326" s="180"/>
      <c r="E326" s="212"/>
      <c r="F326" s="206"/>
      <c r="G326" s="191"/>
    </row>
    <row r="327" spans="1:7" ht="13.8" x14ac:dyDescent="0.25">
      <c r="A327" s="211" t="s">
        <v>632</v>
      </c>
      <c r="B327" s="209"/>
      <c r="C327" s="210">
        <v>0</v>
      </c>
      <c r="D327" s="180"/>
      <c r="E327" s="212"/>
      <c r="F327" s="206"/>
      <c r="G327" s="191"/>
    </row>
    <row r="328" spans="1:7" ht="13.8" x14ac:dyDescent="0.25">
      <c r="A328" s="211" t="s">
        <v>633</v>
      </c>
      <c r="B328" s="209"/>
      <c r="C328" s="210">
        <v>0</v>
      </c>
      <c r="D328" s="180"/>
      <c r="E328" s="212"/>
      <c r="F328" s="206"/>
      <c r="G328" s="191"/>
    </row>
    <row r="329" spans="1:7" ht="13.8" x14ac:dyDescent="0.25">
      <c r="A329" s="208"/>
      <c r="B329" s="209"/>
      <c r="C329" s="210"/>
      <c r="D329" s="180"/>
      <c r="E329" s="212"/>
      <c r="F329" s="206"/>
      <c r="G329" s="191"/>
    </row>
    <row r="330" spans="1:7" ht="13.8" x14ac:dyDescent="0.25">
      <c r="A330" s="208" t="s">
        <v>634</v>
      </c>
      <c r="B330" s="209"/>
      <c r="C330" s="210">
        <v>0</v>
      </c>
      <c r="D330" s="180"/>
      <c r="E330" s="212"/>
      <c r="F330" s="206"/>
      <c r="G330" s="191"/>
    </row>
    <row r="331" spans="1:7" ht="13.8" x14ac:dyDescent="0.25">
      <c r="A331" s="211" t="s">
        <v>635</v>
      </c>
      <c r="B331" s="209"/>
      <c r="C331" s="210">
        <v>0</v>
      </c>
      <c r="D331" s="180"/>
      <c r="E331" s="212"/>
      <c r="F331" s="206"/>
      <c r="G331" s="191"/>
    </row>
    <row r="332" spans="1:7" ht="13.8" x14ac:dyDescent="0.25">
      <c r="A332" s="208"/>
      <c r="B332" s="209"/>
      <c r="C332" s="210"/>
      <c r="D332" s="180"/>
      <c r="E332" s="212"/>
      <c r="F332" s="206"/>
      <c r="G332" s="191"/>
    </row>
    <row r="333" spans="1:7" ht="13.8" x14ac:dyDescent="0.25">
      <c r="A333" s="208" t="s">
        <v>636</v>
      </c>
      <c r="B333" s="209"/>
      <c r="C333" s="210">
        <v>0</v>
      </c>
      <c r="D333" s="180"/>
      <c r="E333" s="212"/>
      <c r="F333" s="206"/>
      <c r="G333" s="191"/>
    </row>
    <row r="334" spans="1:7" ht="13.8" x14ac:dyDescent="0.25">
      <c r="A334" s="211" t="s">
        <v>637</v>
      </c>
      <c r="B334" s="209"/>
      <c r="C334" s="210">
        <v>0</v>
      </c>
      <c r="D334" s="180"/>
      <c r="E334" s="212"/>
      <c r="F334" s="206"/>
      <c r="G334" s="191"/>
    </row>
    <row r="335" spans="1:7" ht="13.8" x14ac:dyDescent="0.25">
      <c r="A335" s="211" t="s">
        <v>638</v>
      </c>
      <c r="B335" s="209"/>
      <c r="C335" s="210">
        <v>0</v>
      </c>
      <c r="D335" s="180"/>
      <c r="E335" s="212"/>
      <c r="F335" s="206"/>
      <c r="G335" s="191"/>
    </row>
    <row r="336" spans="1:7" ht="13.8" x14ac:dyDescent="0.25">
      <c r="A336" s="208"/>
      <c r="B336" s="209"/>
      <c r="C336" s="210"/>
      <c r="D336" s="180"/>
      <c r="E336" s="212"/>
      <c r="F336" s="206"/>
      <c r="G336" s="191"/>
    </row>
    <row r="337" spans="1:7" ht="13.8" x14ac:dyDescent="0.25">
      <c r="A337" s="208" t="s">
        <v>639</v>
      </c>
      <c r="B337" s="209"/>
      <c r="C337" s="210"/>
      <c r="D337" s="180"/>
      <c r="E337" s="212"/>
      <c r="F337" s="206"/>
      <c r="G337" s="191"/>
    </row>
    <row r="338" spans="1:7" ht="13.8" x14ac:dyDescent="0.25">
      <c r="A338" s="211" t="s">
        <v>640</v>
      </c>
      <c r="B338" s="209"/>
      <c r="C338" s="210">
        <v>0</v>
      </c>
      <c r="D338" s="180"/>
      <c r="E338" s="212"/>
      <c r="F338" s="206"/>
      <c r="G338" s="191"/>
    </row>
    <row r="339" spans="1:7" ht="13.8" x14ac:dyDescent="0.25">
      <c r="A339" s="208"/>
      <c r="B339" s="209"/>
      <c r="C339" s="210"/>
      <c r="D339" s="180"/>
      <c r="E339" s="212"/>
      <c r="F339" s="206"/>
      <c r="G339" s="191"/>
    </row>
    <row r="340" spans="1:7" ht="13.8" x14ac:dyDescent="0.25">
      <c r="A340" s="208" t="s">
        <v>641</v>
      </c>
      <c r="B340" s="209"/>
      <c r="C340" s="210"/>
      <c r="D340" s="180"/>
      <c r="E340" s="212"/>
      <c r="F340" s="206"/>
      <c r="G340" s="191"/>
    </row>
    <row r="341" spans="1:7" ht="13.8" x14ac:dyDescent="0.25">
      <c r="A341" s="211" t="s">
        <v>642</v>
      </c>
      <c r="B341" s="209"/>
      <c r="C341" s="210">
        <v>0</v>
      </c>
      <c r="D341" s="180"/>
      <c r="E341" s="212"/>
      <c r="F341" s="206"/>
      <c r="G341" s="191"/>
    </row>
    <row r="342" spans="1:7" ht="13.8" x14ac:dyDescent="0.25">
      <c r="A342" s="208"/>
      <c r="B342" s="209"/>
      <c r="C342" s="210"/>
      <c r="D342" s="180"/>
      <c r="E342" s="212"/>
      <c r="F342" s="206"/>
      <c r="G342" s="191"/>
    </row>
    <row r="343" spans="1:7" ht="13.8" x14ac:dyDescent="0.25">
      <c r="A343" s="208" t="s">
        <v>643</v>
      </c>
      <c r="B343" s="209"/>
      <c r="C343" s="210"/>
      <c r="D343" s="180"/>
      <c r="E343" s="212"/>
      <c r="F343" s="206"/>
      <c r="G343" s="191"/>
    </row>
    <row r="344" spans="1:7" ht="13.8" x14ac:dyDescent="0.25">
      <c r="A344" s="211" t="s">
        <v>644</v>
      </c>
      <c r="B344" s="209"/>
      <c r="C344" s="210">
        <v>0</v>
      </c>
      <c r="D344" s="180"/>
      <c r="E344" s="212"/>
      <c r="F344" s="206"/>
      <c r="G344" s="191"/>
    </row>
    <row r="345" spans="1:7" ht="13.8" x14ac:dyDescent="0.25">
      <c r="A345" s="208"/>
      <c r="B345" s="209"/>
      <c r="C345" s="210"/>
      <c r="D345" s="180"/>
      <c r="E345" s="212"/>
      <c r="F345" s="206"/>
      <c r="G345" s="191"/>
    </row>
    <row r="346" spans="1:7" ht="13.8" x14ac:dyDescent="0.25">
      <c r="A346" s="208" t="s">
        <v>645</v>
      </c>
      <c r="B346" s="209"/>
      <c r="C346" s="210"/>
      <c r="D346" s="180"/>
      <c r="E346" s="212"/>
      <c r="F346" s="206"/>
      <c r="G346" s="191"/>
    </row>
    <row r="347" spans="1:7" ht="13.8" x14ac:dyDescent="0.25">
      <c r="A347" s="211" t="s">
        <v>646</v>
      </c>
      <c r="B347" s="209"/>
      <c r="C347" s="210">
        <v>0</v>
      </c>
      <c r="D347" s="180"/>
      <c r="E347" s="212"/>
      <c r="F347" s="206"/>
      <c r="G347" s="191"/>
    </row>
    <row r="348" spans="1:7" ht="13.8" x14ac:dyDescent="0.25">
      <c r="A348" s="208"/>
      <c r="B348" s="209"/>
      <c r="C348" s="210"/>
      <c r="D348" s="180"/>
      <c r="E348" s="212"/>
      <c r="F348" s="206"/>
      <c r="G348" s="191"/>
    </row>
    <row r="349" spans="1:7" ht="13.8" x14ac:dyDescent="0.25">
      <c r="A349" s="208" t="s">
        <v>647</v>
      </c>
      <c r="B349" s="209"/>
      <c r="C349" s="210"/>
      <c r="D349" s="180"/>
      <c r="E349" s="212"/>
      <c r="F349" s="206"/>
      <c r="G349" s="191"/>
    </row>
    <row r="350" spans="1:7" ht="13.8" x14ac:dyDescent="0.25">
      <c r="A350" s="211" t="s">
        <v>648</v>
      </c>
      <c r="B350" s="209"/>
      <c r="C350" s="210">
        <v>0</v>
      </c>
      <c r="D350" s="180"/>
      <c r="E350" s="212"/>
      <c r="F350" s="206"/>
      <c r="G350" s="191"/>
    </row>
    <row r="351" spans="1:7" ht="13.8" x14ac:dyDescent="0.25">
      <c r="A351" s="211" t="s">
        <v>649</v>
      </c>
      <c r="B351" s="209"/>
      <c r="C351" s="210">
        <v>0</v>
      </c>
      <c r="D351" s="180"/>
      <c r="E351" s="212"/>
      <c r="F351" s="206"/>
      <c r="G351" s="191"/>
    </row>
    <row r="352" spans="1:7" ht="13.8" x14ac:dyDescent="0.25">
      <c r="A352" s="211" t="s">
        <v>650</v>
      </c>
      <c r="B352" s="209"/>
      <c r="C352" s="210">
        <v>0</v>
      </c>
      <c r="D352" s="180"/>
      <c r="E352" s="212"/>
      <c r="F352" s="206"/>
      <c r="G352" s="191"/>
    </row>
    <row r="353" spans="1:7" ht="13.8" x14ac:dyDescent="0.25">
      <c r="A353" s="211" t="s">
        <v>651</v>
      </c>
      <c r="B353" s="209"/>
      <c r="C353" s="210">
        <v>0</v>
      </c>
      <c r="D353" s="180"/>
      <c r="E353" s="212"/>
      <c r="F353" s="206"/>
      <c r="G353" s="191"/>
    </row>
    <row r="354" spans="1:7" ht="13.8" x14ac:dyDescent="0.25">
      <c r="A354" s="208"/>
      <c r="B354" s="209"/>
      <c r="C354" s="210"/>
      <c r="D354" s="180"/>
      <c r="E354" s="212"/>
      <c r="F354" s="206"/>
      <c r="G354" s="191"/>
    </row>
    <row r="355" spans="1:7" ht="13.8" x14ac:dyDescent="0.25">
      <c r="A355" s="208" t="s">
        <v>652</v>
      </c>
      <c r="B355" s="209"/>
      <c r="C355" s="210"/>
      <c r="D355" s="180"/>
      <c r="E355" s="212"/>
      <c r="F355" s="206"/>
      <c r="G355" s="191"/>
    </row>
    <row r="356" spans="1:7" ht="13.8" x14ac:dyDescent="0.25">
      <c r="A356" s="211" t="s">
        <v>653</v>
      </c>
      <c r="B356" s="209"/>
      <c r="C356" s="210">
        <v>5045970.7593113529</v>
      </c>
      <c r="D356" s="180"/>
      <c r="E356" s="212"/>
      <c r="F356" s="206"/>
      <c r="G356" s="191"/>
    </row>
    <row r="357" spans="1:7" ht="13.8" x14ac:dyDescent="0.25">
      <c r="A357" s="208"/>
      <c r="B357" s="209"/>
      <c r="C357" s="210"/>
      <c r="D357" s="180"/>
      <c r="E357" s="212"/>
      <c r="F357" s="206"/>
      <c r="G357" s="191"/>
    </row>
    <row r="358" spans="1:7" ht="13.8" x14ac:dyDescent="0.25">
      <c r="A358" s="208" t="s">
        <v>654</v>
      </c>
      <c r="B358" s="209"/>
      <c r="C358" s="210"/>
      <c r="D358" s="180"/>
      <c r="E358" s="212"/>
      <c r="F358" s="206"/>
      <c r="G358" s="191"/>
    </row>
    <row r="359" spans="1:7" ht="13.8" x14ac:dyDescent="0.25">
      <c r="A359" s="211" t="s">
        <v>655</v>
      </c>
      <c r="B359" s="209"/>
      <c r="C359" s="210">
        <v>4890471.921583144</v>
      </c>
      <c r="D359" s="180"/>
      <c r="E359" s="212"/>
      <c r="F359" s="206"/>
      <c r="G359" s="191"/>
    </row>
    <row r="360" spans="1:7" ht="13.8" x14ac:dyDescent="0.25">
      <c r="A360" s="208"/>
      <c r="B360" s="209"/>
      <c r="C360" s="210"/>
      <c r="D360" s="180"/>
      <c r="E360" s="212"/>
      <c r="F360" s="206"/>
      <c r="G360" s="191"/>
    </row>
    <row r="361" spans="1:7" ht="13.8" x14ac:dyDescent="0.25">
      <c r="A361" s="208" t="s">
        <v>656</v>
      </c>
      <c r="B361" s="209"/>
      <c r="C361" s="210"/>
      <c r="D361" s="180"/>
      <c r="E361" s="212"/>
      <c r="F361" s="206"/>
      <c r="G361" s="191"/>
    </row>
    <row r="362" spans="1:7" ht="13.8" x14ac:dyDescent="0.25">
      <c r="A362" s="211" t="s">
        <v>657</v>
      </c>
      <c r="B362" s="209"/>
      <c r="C362" s="210">
        <v>0</v>
      </c>
      <c r="D362" s="180"/>
      <c r="E362" s="212"/>
      <c r="F362" s="206"/>
      <c r="G362" s="191"/>
    </row>
    <row r="363" spans="1:7" ht="13.8" x14ac:dyDescent="0.25">
      <c r="A363" s="208"/>
      <c r="B363" s="209"/>
      <c r="C363" s="210"/>
      <c r="D363" s="180"/>
      <c r="E363" s="212"/>
      <c r="F363" s="206"/>
      <c r="G363" s="191"/>
    </row>
    <row r="364" spans="1:7" ht="13.8" x14ac:dyDescent="0.25">
      <c r="A364" s="208" t="s">
        <v>658</v>
      </c>
      <c r="B364" s="209"/>
      <c r="C364" s="210"/>
      <c r="D364" s="180"/>
      <c r="E364" s="212"/>
      <c r="F364" s="206"/>
      <c r="G364" s="191"/>
    </row>
    <row r="365" spans="1:7" ht="13.8" x14ac:dyDescent="0.25">
      <c r="A365" s="211" t="s">
        <v>659</v>
      </c>
      <c r="B365" s="209"/>
      <c r="C365" s="210">
        <v>0</v>
      </c>
      <c r="D365" s="180"/>
      <c r="E365" s="212"/>
      <c r="F365" s="206"/>
      <c r="G365" s="191"/>
    </row>
    <row r="366" spans="1:7" ht="13.8" x14ac:dyDescent="0.25">
      <c r="A366" s="208"/>
      <c r="B366" s="209"/>
      <c r="C366" s="210"/>
      <c r="D366" s="180"/>
      <c r="E366" s="212"/>
      <c r="F366" s="206"/>
      <c r="G366" s="191"/>
    </row>
    <row r="367" spans="1:7" ht="13.8" x14ac:dyDescent="0.25">
      <c r="A367" s="208" t="s">
        <v>660</v>
      </c>
      <c r="B367" s="209"/>
      <c r="C367" s="210"/>
      <c r="D367" s="180"/>
      <c r="E367" s="212"/>
      <c r="F367" s="206"/>
      <c r="G367" s="191"/>
    </row>
    <row r="368" spans="1:7" ht="13.8" x14ac:dyDescent="0.25">
      <c r="A368" s="211" t="s">
        <v>661</v>
      </c>
      <c r="B368" s="209"/>
      <c r="C368" s="210">
        <v>0</v>
      </c>
      <c r="D368" s="180"/>
      <c r="E368" s="212"/>
      <c r="F368" s="206"/>
      <c r="G368" s="191"/>
    </row>
    <row r="369" spans="1:7" ht="13.8" x14ac:dyDescent="0.25">
      <c r="A369" s="208"/>
      <c r="B369" s="209"/>
      <c r="C369" s="210"/>
      <c r="D369" s="180"/>
      <c r="E369" s="212"/>
      <c r="F369" s="206"/>
      <c r="G369" s="191"/>
    </row>
    <row r="370" spans="1:7" ht="13.8" x14ac:dyDescent="0.25">
      <c r="A370" s="208" t="s">
        <v>662</v>
      </c>
      <c r="B370" s="209"/>
      <c r="C370" s="210"/>
      <c r="E370" s="212"/>
      <c r="F370" s="206"/>
      <c r="G370" s="191"/>
    </row>
    <row r="371" spans="1:7" ht="13.8" x14ac:dyDescent="0.25">
      <c r="A371" s="211" t="s">
        <v>663</v>
      </c>
      <c r="B371" s="209"/>
      <c r="C371" s="210">
        <v>26252530.202932358</v>
      </c>
      <c r="E371" s="212"/>
      <c r="F371" s="206"/>
      <c r="G371" s="191"/>
    </row>
    <row r="372" spans="1:7" ht="13.8" x14ac:dyDescent="0.25">
      <c r="A372" s="211" t="s">
        <v>664</v>
      </c>
      <c r="B372" s="209"/>
      <c r="C372" s="216">
        <v>0</v>
      </c>
      <c r="E372" s="212"/>
      <c r="F372" s="206"/>
      <c r="G372" s="191"/>
    </row>
    <row r="373" spans="1:7" ht="13.95" hidden="1" customHeight="1" x14ac:dyDescent="0.25">
      <c r="A373" s="208"/>
      <c r="B373" s="209"/>
      <c r="C373" s="216">
        <v>0</v>
      </c>
      <c r="E373" s="212"/>
      <c r="F373" s="206"/>
      <c r="G373" s="191"/>
    </row>
    <row r="374" spans="1:7" ht="13.95" hidden="1" customHeight="1" x14ac:dyDescent="0.25">
      <c r="A374" s="208"/>
      <c r="B374" s="209"/>
      <c r="C374" s="217"/>
      <c r="E374" s="212"/>
      <c r="F374" s="206"/>
      <c r="G374" s="191"/>
    </row>
    <row r="375" spans="1:7" ht="13.8" x14ac:dyDescent="0.25">
      <c r="A375" s="208"/>
      <c r="B375" s="209"/>
      <c r="C375" s="217"/>
      <c r="E375" s="212"/>
      <c r="F375" s="206"/>
      <c r="G375" s="191"/>
    </row>
    <row r="376" spans="1:7" ht="14.4" thickBot="1" x14ac:dyDescent="0.3">
      <c r="A376" s="700" t="s">
        <v>238</v>
      </c>
      <c r="B376" s="701"/>
      <c r="C376" s="218">
        <f>SUM(C238:C372)-SUM(C305:C306)</f>
        <v>557641934.76423562</v>
      </c>
      <c r="D376" s="212"/>
      <c r="F376" s="206"/>
      <c r="G376" s="191"/>
    </row>
    <row r="377" spans="1:7" ht="14.4" thickBot="1" x14ac:dyDescent="0.3">
      <c r="F377" s="206"/>
      <c r="G377" s="191"/>
    </row>
    <row r="378" spans="1:7" ht="17.399999999999999" thickBot="1" x14ac:dyDescent="0.35">
      <c r="A378" s="702" t="s">
        <v>239</v>
      </c>
      <c r="B378" s="703"/>
      <c r="C378" s="703"/>
      <c r="D378" s="703"/>
      <c r="E378" s="703"/>
      <c r="F378" s="704"/>
    </row>
    <row r="379" spans="1:7" ht="14.4" thickBot="1" x14ac:dyDescent="0.3">
      <c r="A379" s="705" t="s">
        <v>240</v>
      </c>
      <c r="B379" s="706"/>
      <c r="C379" s="707"/>
      <c r="D379" s="219"/>
      <c r="E379" s="219"/>
      <c r="F379" s="220"/>
    </row>
    <row r="380" spans="1:7" ht="13.8" x14ac:dyDescent="0.25">
      <c r="A380" s="221" t="s">
        <v>241</v>
      </c>
      <c r="B380" s="222"/>
      <c r="C380" s="223"/>
      <c r="D380" s="205"/>
      <c r="E380" s="205"/>
      <c r="F380" s="206"/>
    </row>
    <row r="381" spans="1:7" ht="13.8" x14ac:dyDescent="0.25">
      <c r="A381" s="224"/>
      <c r="B381" s="225"/>
      <c r="C381" s="222"/>
      <c r="D381" s="205"/>
      <c r="E381" s="205"/>
      <c r="F381" s="206"/>
    </row>
    <row r="382" spans="1:7" ht="13.8" x14ac:dyDescent="0.25">
      <c r="A382" s="226" t="s">
        <v>242</v>
      </c>
      <c r="B382" s="227"/>
      <c r="C382" s="228">
        <f>D28+F221+2</f>
        <v>4537000002</v>
      </c>
      <c r="D382" s="219"/>
      <c r="E382" s="205"/>
      <c r="F382" s="220"/>
    </row>
    <row r="383" spans="1:7" ht="13.8" x14ac:dyDescent="0.25">
      <c r="A383" s="226" t="s">
        <v>243</v>
      </c>
      <c r="B383" s="227"/>
      <c r="C383" s="228">
        <f>-(C304+C316+C325+C323+C324)</f>
        <v>-168797229</v>
      </c>
      <c r="D383" s="219"/>
      <c r="E383" s="205"/>
      <c r="F383" s="220"/>
    </row>
    <row r="384" spans="1:7" ht="13.8" x14ac:dyDescent="0.25">
      <c r="A384" s="226" t="s">
        <v>244</v>
      </c>
      <c r="B384" s="227"/>
      <c r="C384" s="228">
        <v>0</v>
      </c>
      <c r="D384" s="219"/>
      <c r="E384" s="205"/>
      <c r="F384" s="220"/>
    </row>
    <row r="385" spans="1:6" ht="13.8" x14ac:dyDescent="0.25">
      <c r="A385" s="226" t="s">
        <v>245</v>
      </c>
      <c r="B385" s="227"/>
      <c r="C385" s="228">
        <v>0</v>
      </c>
      <c r="D385" s="219"/>
      <c r="E385" s="205"/>
      <c r="F385" s="220"/>
    </row>
    <row r="386" spans="1:6" ht="13.8" x14ac:dyDescent="0.25">
      <c r="A386" s="226" t="s">
        <v>246</v>
      </c>
      <c r="B386" s="227"/>
      <c r="C386" s="228">
        <v>0</v>
      </c>
      <c r="D386" s="219"/>
      <c r="E386" s="205"/>
      <c r="F386" s="220"/>
    </row>
    <row r="387" spans="1:6" ht="13.8" x14ac:dyDescent="0.25">
      <c r="A387" s="229" t="s">
        <v>247</v>
      </c>
      <c r="B387" s="227"/>
      <c r="C387" s="230">
        <f>SUM(C382:C386)-2</f>
        <v>4368202771</v>
      </c>
      <c r="D387" s="219"/>
      <c r="E387" s="219"/>
      <c r="F387" s="220"/>
    </row>
    <row r="388" spans="1:6" ht="14.4" thickBot="1" x14ac:dyDescent="0.3">
      <c r="A388" s="231"/>
      <c r="B388" s="227"/>
      <c r="C388" s="232"/>
      <c r="D388" s="219"/>
      <c r="E388" s="219"/>
      <c r="F388" s="220"/>
    </row>
    <row r="389" spans="1:6" ht="14.4" thickBot="1" x14ac:dyDescent="0.3">
      <c r="A389" s="705" t="s">
        <v>248</v>
      </c>
      <c r="B389" s="706"/>
      <c r="C389" s="707"/>
      <c r="D389" s="219"/>
      <c r="E389" s="219"/>
      <c r="F389" s="220"/>
    </row>
    <row r="390" spans="1:6" ht="13.8" x14ac:dyDescent="0.25">
      <c r="A390" s="226" t="s">
        <v>249</v>
      </c>
      <c r="B390" s="227"/>
      <c r="C390" s="233">
        <f>ROUND(C444-C479-C480,0)</f>
        <v>4245900798</v>
      </c>
      <c r="D390" s="219"/>
      <c r="E390" s="219"/>
      <c r="F390" s="220"/>
    </row>
    <row r="391" spans="1:6" ht="13.8" x14ac:dyDescent="0.25">
      <c r="A391" s="226" t="s">
        <v>250</v>
      </c>
      <c r="B391" s="227"/>
      <c r="C391" s="233">
        <v>27642421</v>
      </c>
      <c r="D391" s="234"/>
      <c r="E391" s="219"/>
      <c r="F391" s="220"/>
    </row>
    <row r="392" spans="1:6" ht="13.8" x14ac:dyDescent="0.25">
      <c r="A392" s="226" t="s">
        <v>251</v>
      </c>
      <c r="B392" s="227"/>
      <c r="C392" s="233">
        <v>0</v>
      </c>
      <c r="D392" s="232"/>
      <c r="E392" s="232"/>
      <c r="F392" s="235"/>
    </row>
    <row r="393" spans="1:6" ht="13.8" x14ac:dyDescent="0.25">
      <c r="A393" s="226" t="s">
        <v>252</v>
      </c>
      <c r="B393" s="227"/>
      <c r="C393" s="233">
        <v>0</v>
      </c>
      <c r="D393" s="232"/>
      <c r="E393" s="232"/>
      <c r="F393" s="235"/>
    </row>
    <row r="394" spans="1:6" ht="13.8" x14ac:dyDescent="0.25">
      <c r="A394" s="226" t="s">
        <v>253</v>
      </c>
      <c r="B394" s="227"/>
      <c r="C394" s="236">
        <v>94659551</v>
      </c>
      <c r="D394" s="232"/>
      <c r="E394" s="232"/>
      <c r="F394" s="235"/>
    </row>
    <row r="395" spans="1:6" ht="13.8" x14ac:dyDescent="0.25">
      <c r="A395" s="229" t="s">
        <v>254</v>
      </c>
      <c r="B395" s="227"/>
      <c r="C395" s="237">
        <f>ROUND(SUM(C390:C394),0)+1</f>
        <v>4368202771</v>
      </c>
      <c r="D395" s="232"/>
      <c r="E395" s="232"/>
      <c r="F395" s="235"/>
    </row>
    <row r="396" spans="1:6" ht="13.8" x14ac:dyDescent="0.25">
      <c r="A396" s="231"/>
      <c r="B396" s="227"/>
      <c r="C396" s="238"/>
      <c r="D396" s="232"/>
      <c r="E396" s="232"/>
      <c r="F396" s="235"/>
    </row>
    <row r="397" spans="1:6" ht="14.4" thickBot="1" x14ac:dyDescent="0.3">
      <c r="A397" s="239" t="s">
        <v>255</v>
      </c>
      <c r="B397" s="227"/>
      <c r="C397" s="240">
        <f>IF(C387&lt;C395,0,C387-C395)</f>
        <v>0</v>
      </c>
      <c r="D397" s="232"/>
      <c r="E397" s="232"/>
      <c r="F397" s="235"/>
    </row>
    <row r="398" spans="1:6" ht="15" thickTop="1" thickBot="1" x14ac:dyDescent="0.3">
      <c r="A398" s="231"/>
      <c r="B398" s="227"/>
      <c r="C398" s="232"/>
      <c r="D398" s="232"/>
      <c r="E398" s="232"/>
      <c r="F398" s="235"/>
    </row>
    <row r="399" spans="1:6" ht="17.399999999999999" thickBot="1" x14ac:dyDescent="0.35">
      <c r="A399" s="662" t="s">
        <v>256</v>
      </c>
      <c r="B399" s="663"/>
      <c r="C399" s="663"/>
      <c r="D399" s="663"/>
      <c r="E399" s="663"/>
      <c r="F399" s="664"/>
    </row>
    <row r="400" spans="1:6" ht="17.399999999999999" customHeight="1" thickBot="1" x14ac:dyDescent="0.3">
      <c r="A400" s="241"/>
      <c r="B400" s="242"/>
      <c r="C400" s="243" t="s">
        <v>257</v>
      </c>
      <c r="D400" s="243" t="s">
        <v>258</v>
      </c>
      <c r="E400" s="244"/>
      <c r="F400" s="245"/>
    </row>
    <row r="401" spans="1:8" ht="13.8" x14ac:dyDescent="0.25">
      <c r="A401" s="175" t="s">
        <v>259</v>
      </c>
      <c r="B401" s="242"/>
      <c r="C401" s="246">
        <v>128985861.48000005</v>
      </c>
      <c r="D401" s="247">
        <v>2.84297688957461E-2</v>
      </c>
      <c r="E401" s="248"/>
      <c r="F401" s="245"/>
    </row>
    <row r="402" spans="1:8" ht="13.8" x14ac:dyDescent="0.25">
      <c r="A402" s="175" t="s">
        <v>260</v>
      </c>
      <c r="B402" s="242"/>
      <c r="C402" s="246">
        <v>9566428.7122010961</v>
      </c>
      <c r="D402" s="247">
        <v>2.1085361940050905E-3</v>
      </c>
      <c r="E402" s="244"/>
      <c r="F402" s="245"/>
    </row>
    <row r="403" spans="1:8" ht="13.8" x14ac:dyDescent="0.25">
      <c r="A403" s="175" t="s">
        <v>261</v>
      </c>
      <c r="B403" s="242"/>
      <c r="C403" s="249">
        <v>40885629.408245802</v>
      </c>
      <c r="D403" s="247">
        <v>9.011600045899449E-3</v>
      </c>
      <c r="E403" s="244"/>
      <c r="F403" s="245"/>
    </row>
    <row r="404" spans="1:8" ht="13.8" x14ac:dyDescent="0.25">
      <c r="A404" s="155" t="s">
        <v>263</v>
      </c>
      <c r="B404" s="251"/>
      <c r="C404" s="252">
        <v>179437919.60044694</v>
      </c>
      <c r="D404" s="253">
        <v>3.954990513565064E-2</v>
      </c>
      <c r="E404" s="244"/>
      <c r="F404" s="245"/>
    </row>
    <row r="405" spans="1:8" ht="13.8" x14ac:dyDescent="0.25">
      <c r="A405" s="254"/>
      <c r="B405" s="242"/>
      <c r="C405" s="255"/>
      <c r="D405" s="255"/>
      <c r="E405" s="244"/>
      <c r="F405" s="245"/>
    </row>
    <row r="406" spans="1:8" ht="13.8" x14ac:dyDescent="0.25">
      <c r="A406" s="175" t="s">
        <v>264</v>
      </c>
      <c r="B406" s="242"/>
      <c r="C406" s="246">
        <v>-7631884.7652033418</v>
      </c>
      <c r="D406" s="247">
        <v>-1.6821434351340847E-3</v>
      </c>
      <c r="E406" s="244"/>
      <c r="F406" s="245"/>
    </row>
    <row r="407" spans="1:8" ht="13.8" x14ac:dyDescent="0.25">
      <c r="A407" s="175" t="s">
        <v>265</v>
      </c>
      <c r="B407" s="242"/>
      <c r="C407" s="246">
        <v>-110525816.69520548</v>
      </c>
      <c r="D407" s="247">
        <v>-2.4360991116421749E-2</v>
      </c>
      <c r="E407" s="244"/>
      <c r="F407" s="245"/>
    </row>
    <row r="408" spans="1:8" ht="13.8" x14ac:dyDescent="0.25">
      <c r="A408" s="175" t="s">
        <v>266</v>
      </c>
      <c r="B408" s="242"/>
      <c r="C408" s="246">
        <v>-181238.10300000012</v>
      </c>
      <c r="D408" s="247">
        <v>-3.9946683491293836E-5</v>
      </c>
      <c r="E408" s="244"/>
      <c r="F408" s="245"/>
    </row>
    <row r="409" spans="1:8" ht="13.8" x14ac:dyDescent="0.25">
      <c r="A409" s="175" t="s">
        <v>262</v>
      </c>
      <c r="B409" s="242"/>
      <c r="C409" s="246">
        <v>-4042914.1432112642</v>
      </c>
      <c r="D409" s="247">
        <v>-8.9109855481844043E-4</v>
      </c>
      <c r="E409" s="244"/>
      <c r="F409" s="245"/>
    </row>
    <row r="410" spans="1:8" ht="14.4" customHeight="1" x14ac:dyDescent="0.25">
      <c r="A410" s="256" t="s">
        <v>267</v>
      </c>
      <c r="B410" s="242"/>
      <c r="C410" s="250">
        <v>-21000000</v>
      </c>
      <c r="D410" s="247">
        <v>-4.6286092131364335E-3</v>
      </c>
      <c r="E410" s="244"/>
      <c r="F410" s="245"/>
    </row>
    <row r="411" spans="1:8" ht="14.4" customHeight="1" x14ac:dyDescent="0.25">
      <c r="A411" s="155" t="s">
        <v>268</v>
      </c>
      <c r="B411" s="242"/>
      <c r="C411" s="252">
        <v>-143381853.7066201</v>
      </c>
      <c r="D411" s="253">
        <v>-3.1602789003002001E-2</v>
      </c>
      <c r="E411" s="244"/>
      <c r="F411" s="245"/>
    </row>
    <row r="412" spans="1:8" ht="13.8" x14ac:dyDescent="0.25">
      <c r="A412" s="254"/>
      <c r="B412" s="242"/>
      <c r="C412" s="255"/>
      <c r="D412" s="255"/>
      <c r="E412" s="244"/>
      <c r="F412" s="245"/>
      <c r="H412" s="257"/>
    </row>
    <row r="413" spans="1:8" ht="13.8" x14ac:dyDescent="0.25">
      <c r="A413" s="188" t="s">
        <v>269</v>
      </c>
      <c r="B413" s="242"/>
      <c r="C413" s="258">
        <v>36056065.893826842</v>
      </c>
      <c r="D413" s="259">
        <v>7.9471161326486323E-3</v>
      </c>
      <c r="E413" s="244"/>
      <c r="F413" s="245"/>
    </row>
    <row r="414" spans="1:8" ht="13.8" x14ac:dyDescent="0.25">
      <c r="A414" s="254"/>
      <c r="B414" s="242"/>
      <c r="C414" s="255"/>
      <c r="D414" s="247"/>
      <c r="E414" s="244"/>
      <c r="F414" s="245"/>
    </row>
    <row r="415" spans="1:8" ht="13.8" x14ac:dyDescent="0.25">
      <c r="A415" s="175" t="s">
        <v>270</v>
      </c>
      <c r="B415" s="242"/>
      <c r="C415" s="246">
        <v>132906.99</v>
      </c>
      <c r="D415" s="247">
        <v>2.9294024685915802E-5</v>
      </c>
      <c r="E415" s="244"/>
      <c r="F415" s="245"/>
    </row>
    <row r="416" spans="1:8" ht="13.8" x14ac:dyDescent="0.25">
      <c r="A416" s="175" t="s">
        <v>271</v>
      </c>
      <c r="B416" s="242"/>
      <c r="C416" s="246">
        <v>0</v>
      </c>
      <c r="D416" s="247">
        <v>0</v>
      </c>
      <c r="E416" s="244"/>
      <c r="F416" s="245"/>
      <c r="H416" s="212"/>
    </row>
    <row r="417" spans="1:8" ht="14.4" thickBot="1" x14ac:dyDescent="0.3">
      <c r="A417" s="188" t="s">
        <v>272</v>
      </c>
      <c r="B417" s="260"/>
      <c r="C417" s="261">
        <v>36188972.883826844</v>
      </c>
      <c r="D417" s="262">
        <v>7.9764101573345479E-3</v>
      </c>
      <c r="E417" s="244"/>
      <c r="F417" s="245"/>
      <c r="H417" s="212"/>
    </row>
    <row r="418" spans="1:8" ht="15" thickTop="1" thickBot="1" x14ac:dyDescent="0.3">
      <c r="A418" s="263"/>
      <c r="B418" s="260"/>
      <c r="C418" s="264"/>
      <c r="D418" s="265"/>
      <c r="E418" s="244"/>
      <c r="F418" s="245"/>
      <c r="G418" s="266"/>
    </row>
    <row r="419" spans="1:8" ht="14.4" hidden="1" customHeight="1" x14ac:dyDescent="0.25">
      <c r="A419" s="254"/>
      <c r="B419" s="242"/>
      <c r="C419" s="255"/>
      <c r="D419" s="244"/>
      <c r="E419" s="244"/>
      <c r="F419" s="245"/>
    </row>
    <row r="420" spans="1:8" ht="17.399999999999999" thickBot="1" x14ac:dyDescent="0.35">
      <c r="A420" s="662" t="s">
        <v>273</v>
      </c>
      <c r="B420" s="663"/>
      <c r="C420" s="663"/>
      <c r="D420" s="663"/>
      <c r="E420" s="663"/>
      <c r="F420" s="664"/>
    </row>
    <row r="421" spans="1:8" ht="16.95" customHeight="1" thickBot="1" x14ac:dyDescent="0.3">
      <c r="A421" s="267" t="s">
        <v>274</v>
      </c>
      <c r="B421" s="268" t="s">
        <v>275</v>
      </c>
      <c r="C421" s="268" t="s">
        <v>276</v>
      </c>
      <c r="D421" s="268" t="s">
        <v>277</v>
      </c>
      <c r="E421" s="268" t="s">
        <v>278</v>
      </c>
      <c r="F421" s="245"/>
    </row>
    <row r="422" spans="1:8" ht="16.95" customHeight="1" thickBot="1" x14ac:dyDescent="0.3">
      <c r="A422" s="269" t="s">
        <v>279</v>
      </c>
      <c r="B422" s="270">
        <v>2000000000</v>
      </c>
      <c r="C422" s="271">
        <v>45565659</v>
      </c>
      <c r="D422" s="272">
        <v>1954434341</v>
      </c>
      <c r="E422" s="273">
        <v>0.14337470288793103</v>
      </c>
      <c r="F422" s="245"/>
    </row>
    <row r="423" spans="1:8" ht="16.95" customHeight="1" thickBot="1" x14ac:dyDescent="0.3">
      <c r="A423" s="269" t="s">
        <v>280</v>
      </c>
      <c r="B423" s="270">
        <v>1954434341</v>
      </c>
      <c r="C423" s="271">
        <v>47772787</v>
      </c>
      <c r="D423" s="272">
        <v>1906661554</v>
      </c>
      <c r="E423" s="273">
        <v>9.4912738477472045E-2</v>
      </c>
      <c r="F423" s="245"/>
    </row>
    <row r="424" spans="1:8" ht="16.95" customHeight="1" thickBot="1" x14ac:dyDescent="0.3">
      <c r="A424" s="269" t="s">
        <v>281</v>
      </c>
      <c r="B424" s="270">
        <v>1906661554</v>
      </c>
      <c r="C424" s="271">
        <v>47806045</v>
      </c>
      <c r="D424" s="272">
        <v>1858855509</v>
      </c>
      <c r="E424" s="273">
        <v>0.10056820034555863</v>
      </c>
      <c r="F424" s="245"/>
    </row>
    <row r="425" spans="1:8" ht="16.95" customHeight="1" thickBot="1" x14ac:dyDescent="0.3">
      <c r="A425" s="269" t="s">
        <v>282</v>
      </c>
      <c r="B425" s="270">
        <v>4233855509</v>
      </c>
      <c r="C425" s="271">
        <v>124901933</v>
      </c>
      <c r="D425" s="272">
        <v>4108953576</v>
      </c>
      <c r="E425" s="273">
        <v>0.11832720310113107</v>
      </c>
      <c r="F425" s="245"/>
    </row>
    <row r="426" spans="1:8" ht="16.95" customHeight="1" thickBot="1" x14ac:dyDescent="0.3">
      <c r="A426" s="269" t="s">
        <v>283</v>
      </c>
      <c r="B426" s="270">
        <v>4108953576</v>
      </c>
      <c r="C426" s="271">
        <v>81996299</v>
      </c>
      <c r="D426" s="272">
        <v>4026957277</v>
      </c>
      <c r="E426" s="273">
        <v>8.0041365312998908E-2</v>
      </c>
      <c r="F426" s="245"/>
    </row>
    <row r="427" spans="1:8" ht="16.95" customHeight="1" thickBot="1" x14ac:dyDescent="0.3">
      <c r="A427" s="269" t="s">
        <v>284</v>
      </c>
      <c r="B427" s="270">
        <v>4999957277</v>
      </c>
      <c r="C427" s="271">
        <v>144465801</v>
      </c>
      <c r="D427" s="272">
        <v>4855491476</v>
      </c>
      <c r="E427" s="273">
        <v>0.11589113829836536</v>
      </c>
      <c r="F427" s="245"/>
    </row>
    <row r="428" spans="1:8" ht="15.75" customHeight="1" thickBot="1" x14ac:dyDescent="0.3">
      <c r="A428" s="274" t="s">
        <v>285</v>
      </c>
      <c r="B428" s="275">
        <v>4855491476</v>
      </c>
      <c r="C428" s="276">
        <v>146178426</v>
      </c>
      <c r="D428" s="277">
        <v>4709313050</v>
      </c>
      <c r="E428" s="278">
        <v>0.12075400878114328</v>
      </c>
      <c r="F428" s="279"/>
    </row>
    <row r="429" spans="1:8" ht="15.75" customHeight="1" thickBot="1" x14ac:dyDescent="0.3">
      <c r="A429" s="269" t="s">
        <v>286</v>
      </c>
      <c r="B429" s="280">
        <v>4709313050</v>
      </c>
      <c r="C429" s="281">
        <v>122313050</v>
      </c>
      <c r="D429" s="282">
        <v>4587000000</v>
      </c>
      <c r="E429" s="283">
        <v>0.10299999999999999</v>
      </c>
      <c r="F429" s="279"/>
    </row>
    <row r="430" spans="1:8" ht="15.75" customHeight="1" thickBot="1" x14ac:dyDescent="0.3">
      <c r="A430" s="269" t="s">
        <v>287</v>
      </c>
      <c r="B430" s="280">
        <v>4962000000</v>
      </c>
      <c r="C430" s="281">
        <v>96109879</v>
      </c>
      <c r="D430" s="282">
        <v>4865890121</v>
      </c>
      <c r="E430" s="283">
        <v>7.8552791963366037E-2</v>
      </c>
      <c r="F430" s="279"/>
    </row>
    <row r="431" spans="1:8" ht="15.75" customHeight="1" thickBot="1" x14ac:dyDescent="0.3">
      <c r="A431" s="269" t="s">
        <v>288</v>
      </c>
      <c r="B431" s="280">
        <v>4865890121</v>
      </c>
      <c r="C431" s="281">
        <v>101155303</v>
      </c>
      <c r="D431" s="282">
        <v>4764734818</v>
      </c>
      <c r="E431" s="283">
        <v>8.3383060169242101E-2</v>
      </c>
      <c r="F431" s="279"/>
    </row>
    <row r="432" spans="1:8" ht="15.75" customHeight="1" thickBot="1" x14ac:dyDescent="0.3">
      <c r="A432" s="269" t="s">
        <v>289</v>
      </c>
      <c r="B432" s="270">
        <v>4764734818</v>
      </c>
      <c r="C432" s="271">
        <v>98950023</v>
      </c>
      <c r="D432" s="284">
        <v>4665784795</v>
      </c>
      <c r="E432" s="273">
        <v>8.2400000000000001E-2</v>
      </c>
      <c r="F432" s="285"/>
    </row>
    <row r="433" spans="1:8" ht="15.75" customHeight="1" thickBot="1" x14ac:dyDescent="0.3">
      <c r="A433" s="286" t="s">
        <v>290</v>
      </c>
      <c r="B433" s="270">
        <v>4665784795</v>
      </c>
      <c r="C433" s="271">
        <v>128784795</v>
      </c>
      <c r="D433" s="272">
        <v>4537000000</v>
      </c>
      <c r="E433" s="273">
        <v>0.10950776734553987</v>
      </c>
      <c r="F433" s="285"/>
    </row>
    <row r="434" spans="1:8" ht="14.4" thickBot="1" x14ac:dyDescent="0.3">
      <c r="A434" s="286" t="s">
        <v>291</v>
      </c>
      <c r="B434" s="270">
        <v>4537000000</v>
      </c>
      <c r="C434" s="271">
        <v>168797229</v>
      </c>
      <c r="D434" s="272">
        <f>B434-C434</f>
        <v>4368202771</v>
      </c>
      <c r="E434" s="273">
        <v>0.15088528539416649</v>
      </c>
      <c r="F434" s="235"/>
    </row>
    <row r="435" spans="1:8" ht="22.8" customHeight="1" thickBot="1" x14ac:dyDescent="0.3">
      <c r="A435" s="287"/>
      <c r="B435" s="227"/>
      <c r="C435" s="288"/>
      <c r="D435" s="232"/>
      <c r="E435" s="232"/>
      <c r="F435" s="235"/>
    </row>
    <row r="436" spans="1:8" ht="43.2" customHeight="1" thickBot="1" x14ac:dyDescent="0.3">
      <c r="A436" s="289" t="s">
        <v>292</v>
      </c>
      <c r="B436" s="780" t="s">
        <v>293</v>
      </c>
      <c r="C436" s="781"/>
      <c r="D436" s="781"/>
      <c r="E436" s="782"/>
      <c r="F436" s="235"/>
    </row>
    <row r="437" spans="1:8" ht="13.8" x14ac:dyDescent="0.25">
      <c r="A437" s="287"/>
      <c r="B437" s="783"/>
      <c r="C437" s="784"/>
      <c r="D437" s="784"/>
      <c r="E437" s="785"/>
      <c r="F437" s="235"/>
    </row>
    <row r="438" spans="1:8" ht="18.600000000000001" customHeight="1" x14ac:dyDescent="0.25">
      <c r="A438" s="287"/>
      <c r="B438" s="708"/>
      <c r="C438" s="709"/>
      <c r="D438" s="709"/>
      <c r="E438" s="710"/>
      <c r="F438" s="235"/>
    </row>
    <row r="439" spans="1:8" ht="22.95" customHeight="1" x14ac:dyDescent="0.25">
      <c r="A439" s="287"/>
      <c r="B439" s="711"/>
      <c r="C439" s="712"/>
      <c r="D439" s="712"/>
      <c r="E439" s="713"/>
      <c r="F439" s="235"/>
    </row>
    <row r="440" spans="1:8" ht="14.4" thickBot="1" x14ac:dyDescent="0.3">
      <c r="A440" s="287"/>
      <c r="B440" s="227"/>
      <c r="C440" s="288"/>
      <c r="D440" s="232"/>
      <c r="E440" s="232"/>
      <c r="F440" s="235"/>
    </row>
    <row r="441" spans="1:8" ht="17.399999999999999" thickBot="1" x14ac:dyDescent="0.35">
      <c r="A441" s="702" t="s">
        <v>294</v>
      </c>
      <c r="B441" s="703"/>
      <c r="C441" s="703"/>
      <c r="D441" s="703"/>
      <c r="E441" s="703"/>
      <c r="F441" s="704"/>
    </row>
    <row r="442" spans="1:8" ht="14.4" thickBot="1" x14ac:dyDescent="0.3">
      <c r="A442" s="714" t="s">
        <v>295</v>
      </c>
      <c r="B442" s="715"/>
      <c r="C442" s="290" t="s">
        <v>296</v>
      </c>
      <c r="D442" s="290" t="s">
        <v>297</v>
      </c>
      <c r="E442" s="290" t="s">
        <v>298</v>
      </c>
      <c r="F442" s="291"/>
    </row>
    <row r="443" spans="1:8" ht="13.8" x14ac:dyDescent="0.25">
      <c r="A443" s="716" t="s">
        <v>299</v>
      </c>
      <c r="B443" s="717"/>
      <c r="C443" s="292">
        <v>6247</v>
      </c>
      <c r="D443" s="292">
        <v>6837</v>
      </c>
      <c r="E443" s="293"/>
      <c r="F443" s="291"/>
    </row>
    <row r="444" spans="1:8" ht="13.8" x14ac:dyDescent="0.25">
      <c r="A444" s="307" t="s">
        <v>300</v>
      </c>
      <c r="B444" s="308"/>
      <c r="C444" s="294">
        <v>4273543220.2100029</v>
      </c>
      <c r="D444" s="295">
        <v>4888945341</v>
      </c>
      <c r="E444" s="293"/>
      <c r="F444" s="291"/>
    </row>
    <row r="445" spans="1:8" ht="13.8" x14ac:dyDescent="0.25">
      <c r="A445" s="307" t="s">
        <v>301</v>
      </c>
      <c r="B445" s="308"/>
      <c r="C445" s="296">
        <v>4876502.25</v>
      </c>
      <c r="D445" s="295">
        <v>4902963.7</v>
      </c>
      <c r="E445" s="297">
        <v>5000000</v>
      </c>
      <c r="F445" s="298"/>
    </row>
    <row r="446" spans="1:8" ht="13.8" x14ac:dyDescent="0.25">
      <c r="A446" s="307" t="s">
        <v>302</v>
      </c>
      <c r="B446" s="308"/>
      <c r="C446" s="296">
        <v>684095.28097166633</v>
      </c>
      <c r="D446" s="295">
        <v>715071.71870849701</v>
      </c>
      <c r="E446" s="293"/>
      <c r="F446" s="291"/>
    </row>
    <row r="447" spans="1:8" ht="13.8" x14ac:dyDescent="0.25">
      <c r="A447" s="307" t="s">
        <v>303</v>
      </c>
      <c r="B447" s="308"/>
      <c r="C447" s="299">
        <v>0.71900415778174542</v>
      </c>
      <c r="D447" s="300">
        <v>0.74533066113943802</v>
      </c>
      <c r="E447" s="301">
        <v>0.79</v>
      </c>
      <c r="F447" s="291"/>
    </row>
    <row r="448" spans="1:8" ht="26.4" x14ac:dyDescent="0.25">
      <c r="A448" s="307" t="s">
        <v>304</v>
      </c>
      <c r="B448" s="308"/>
      <c r="C448" s="302">
        <v>0.79922955043517097</v>
      </c>
      <c r="D448" s="301">
        <v>0.83500600387567359</v>
      </c>
      <c r="E448" s="301">
        <v>0.88</v>
      </c>
      <c r="F448" s="291"/>
      <c r="G448" s="128"/>
      <c r="H448" s="303"/>
    </row>
    <row r="449" spans="1:7" ht="13.95" customHeight="1" x14ac:dyDescent="0.25">
      <c r="A449" s="307" t="s">
        <v>305</v>
      </c>
      <c r="B449" s="308"/>
      <c r="C449" s="302">
        <v>0.69269545862416626</v>
      </c>
      <c r="D449" s="301">
        <v>0.71741563980334722</v>
      </c>
      <c r="E449" s="301">
        <v>0.75</v>
      </c>
      <c r="F449" s="291"/>
      <c r="G449" s="128"/>
    </row>
    <row r="450" spans="1:7" ht="13.8" x14ac:dyDescent="0.25">
      <c r="A450" s="307" t="s">
        <v>306</v>
      </c>
      <c r="B450" s="308"/>
      <c r="C450" s="299">
        <v>0.35678101680962238</v>
      </c>
      <c r="D450" s="301">
        <v>0.40781786320189745</v>
      </c>
      <c r="E450" s="301">
        <v>0.5</v>
      </c>
      <c r="F450" s="291"/>
    </row>
    <row r="451" spans="1:7" ht="13.8" x14ac:dyDescent="0.25">
      <c r="A451" s="307" t="s">
        <v>307</v>
      </c>
      <c r="B451" s="308"/>
      <c r="C451" s="299">
        <v>0.716557</v>
      </c>
      <c r="D451" s="299">
        <v>0.74729999999999996</v>
      </c>
      <c r="E451" s="301"/>
      <c r="F451" s="291"/>
    </row>
    <row r="452" spans="1:7" ht="13.8" x14ac:dyDescent="0.25">
      <c r="A452" s="307" t="s">
        <v>308</v>
      </c>
      <c r="B452" s="308"/>
      <c r="C452" s="299">
        <v>0.184083</v>
      </c>
      <c r="D452" s="299">
        <v>0.18720000000000001</v>
      </c>
      <c r="E452" s="301">
        <v>0.22</v>
      </c>
      <c r="F452" s="291"/>
    </row>
    <row r="453" spans="1:7" ht="13.8" x14ac:dyDescent="0.25">
      <c r="A453" s="307" t="s">
        <v>309</v>
      </c>
      <c r="B453" s="308"/>
      <c r="C453" s="299">
        <f>C688</f>
        <v>0.12794829064581217</v>
      </c>
      <c r="D453" s="299">
        <v>8.5699999999999998E-2</v>
      </c>
      <c r="E453" s="301">
        <v>0.15</v>
      </c>
      <c r="F453" s="291"/>
    </row>
    <row r="454" spans="1:7" ht="13.8" x14ac:dyDescent="0.25">
      <c r="A454" s="307" t="s">
        <v>310</v>
      </c>
      <c r="B454" s="308"/>
      <c r="C454" s="299">
        <f>C682</f>
        <v>0.1206432719779537</v>
      </c>
      <c r="D454" s="299">
        <f>11.1%+0.32%</f>
        <v>0.1142</v>
      </c>
      <c r="E454" s="301">
        <v>0.15</v>
      </c>
      <c r="F454" s="291"/>
    </row>
    <row r="455" spans="1:7" ht="13.8" x14ac:dyDescent="0.25">
      <c r="A455" s="307" t="s">
        <v>311</v>
      </c>
      <c r="B455" s="308"/>
      <c r="C455" s="299">
        <v>3.6756999999999998E-2</v>
      </c>
      <c r="D455" s="299">
        <v>3.6600000000000001E-2</v>
      </c>
      <c r="E455" s="301">
        <v>3.4000000000000002E-2</v>
      </c>
      <c r="F455" s="291"/>
    </row>
    <row r="456" spans="1:7" ht="13.8" x14ac:dyDescent="0.25">
      <c r="A456" s="307" t="s">
        <v>312</v>
      </c>
      <c r="B456" s="308"/>
      <c r="C456" s="304">
        <v>51.737442999999999</v>
      </c>
      <c r="D456" s="304">
        <v>29.79</v>
      </c>
      <c r="E456" s="293" t="s">
        <v>313</v>
      </c>
      <c r="F456" s="291"/>
    </row>
    <row r="457" spans="1:7" ht="13.8" x14ac:dyDescent="0.25">
      <c r="A457" s="307" t="s">
        <v>314</v>
      </c>
      <c r="B457" s="308"/>
      <c r="C457" s="305">
        <v>15.620874597348156</v>
      </c>
      <c r="D457" s="304">
        <v>17.361730976983416</v>
      </c>
      <c r="E457" s="293"/>
      <c r="F457" s="291"/>
    </row>
    <row r="458" spans="1:7" ht="13.8" x14ac:dyDescent="0.25">
      <c r="A458" s="307" t="s">
        <v>315</v>
      </c>
      <c r="B458" s="308"/>
      <c r="C458" s="301">
        <v>0</v>
      </c>
      <c r="D458" s="301">
        <v>1.2779252504926094E-2</v>
      </c>
      <c r="E458" s="301">
        <v>0.05</v>
      </c>
      <c r="F458" s="306"/>
    </row>
    <row r="459" spans="1:7" ht="13.8" x14ac:dyDescent="0.25">
      <c r="A459" s="307" t="s">
        <v>316</v>
      </c>
      <c r="B459" s="308"/>
      <c r="C459" s="299">
        <v>3.1427434627493651E-2</v>
      </c>
      <c r="D459" s="301">
        <v>2.5976271139689089E-2</v>
      </c>
      <c r="E459" s="301">
        <v>0.1</v>
      </c>
      <c r="F459" s="306"/>
    </row>
    <row r="460" spans="1:7" ht="13.8" x14ac:dyDescent="0.25">
      <c r="A460" s="307" t="s">
        <v>317</v>
      </c>
      <c r="B460" s="308"/>
      <c r="C460" s="309">
        <v>0.20328501483802575</v>
      </c>
      <c r="D460" s="309">
        <v>0.23903720848848373</v>
      </c>
      <c r="E460" s="309">
        <v>0.25</v>
      </c>
      <c r="F460" s="306"/>
    </row>
    <row r="461" spans="1:7" ht="14.4" thickBot="1" x14ac:dyDescent="0.3">
      <c r="A461" s="718" t="s">
        <v>318</v>
      </c>
      <c r="B461" s="719"/>
      <c r="C461" s="310">
        <v>8.4837622008158177E-3</v>
      </c>
      <c r="D461" s="310">
        <v>0</v>
      </c>
      <c r="E461" s="310">
        <v>0.02</v>
      </c>
      <c r="F461" s="306"/>
    </row>
    <row r="462" spans="1:7" ht="13.8" x14ac:dyDescent="0.25">
      <c r="A462" s="311"/>
      <c r="B462" s="311"/>
      <c r="C462" s="311"/>
      <c r="D462" s="311"/>
      <c r="E462" s="312"/>
      <c r="F462" s="306"/>
    </row>
    <row r="463" spans="1:7" ht="14.4" thickBot="1" x14ac:dyDescent="0.3">
      <c r="A463" s="313"/>
      <c r="B463" s="313"/>
      <c r="C463" s="313"/>
      <c r="D463" s="313"/>
      <c r="E463" s="313"/>
      <c r="F463" s="291"/>
    </row>
    <row r="464" spans="1:7" ht="14.4" thickBot="1" x14ac:dyDescent="0.3">
      <c r="A464" s="720" t="s">
        <v>319</v>
      </c>
      <c r="B464" s="721"/>
      <c r="C464" s="722"/>
      <c r="D464" s="191"/>
      <c r="E464" s="192"/>
      <c r="F464" s="314"/>
    </row>
    <row r="465" spans="1:6" ht="13.8" x14ac:dyDescent="0.25">
      <c r="A465" s="723" t="s">
        <v>320</v>
      </c>
      <c r="B465" s="724"/>
      <c r="C465" s="315">
        <v>6421</v>
      </c>
      <c r="D465" s="191"/>
      <c r="E465" s="192"/>
      <c r="F465" s="314"/>
    </row>
    <row r="466" spans="1:6" ht="13.8" x14ac:dyDescent="0.25">
      <c r="A466" s="725" t="s">
        <v>321</v>
      </c>
      <c r="B466" s="726"/>
      <c r="C466" s="316">
        <f>C471-SUM(C467:C470,C465)</f>
        <v>-171</v>
      </c>
      <c r="D466" s="192"/>
      <c r="E466" s="192"/>
      <c r="F466" s="314"/>
    </row>
    <row r="467" spans="1:6" ht="13.8" x14ac:dyDescent="0.25">
      <c r="A467" s="725" t="s">
        <v>322</v>
      </c>
      <c r="B467" s="726"/>
      <c r="C467" s="317">
        <v>0</v>
      </c>
      <c r="D467" s="191"/>
      <c r="E467" s="318"/>
      <c r="F467" s="314"/>
    </row>
    <row r="468" spans="1:6" ht="13.8" x14ac:dyDescent="0.25">
      <c r="A468" s="725" t="s">
        <v>323</v>
      </c>
      <c r="B468" s="726"/>
      <c r="C468" s="319">
        <v>0</v>
      </c>
      <c r="D468" s="191"/>
      <c r="E468" s="318"/>
      <c r="F468" s="314"/>
    </row>
    <row r="469" spans="1:6" ht="13.8" x14ac:dyDescent="0.25">
      <c r="A469" s="725" t="s">
        <v>324</v>
      </c>
      <c r="B469" s="726"/>
      <c r="C469" s="319">
        <v>-3</v>
      </c>
      <c r="D469" s="191"/>
      <c r="E469" s="318"/>
      <c r="F469" s="314"/>
    </row>
    <row r="470" spans="1:6" ht="13.8" x14ac:dyDescent="0.25">
      <c r="A470" s="725" t="s">
        <v>262</v>
      </c>
      <c r="B470" s="726"/>
      <c r="C470" s="316">
        <v>0</v>
      </c>
      <c r="D470" s="191"/>
      <c r="E470" s="192"/>
      <c r="F470" s="314"/>
    </row>
    <row r="471" spans="1:6" ht="14.4" thickBot="1" x14ac:dyDescent="0.3">
      <c r="A471" s="727" t="s">
        <v>325</v>
      </c>
      <c r="B471" s="728"/>
      <c r="C471" s="320">
        <f>C443</f>
        <v>6247</v>
      </c>
      <c r="D471" s="321"/>
      <c r="E471" s="192"/>
      <c r="F471" s="314"/>
    </row>
    <row r="472" spans="1:6" ht="14.4" thickBot="1" x14ac:dyDescent="0.3">
      <c r="A472" s="729"/>
      <c r="B472" s="730"/>
      <c r="C472" s="730"/>
      <c r="D472" s="322"/>
      <c r="E472" s="192"/>
      <c r="F472" s="323"/>
    </row>
    <row r="473" spans="1:6" ht="14.4" thickBot="1" x14ac:dyDescent="0.3">
      <c r="A473" s="720" t="s">
        <v>326</v>
      </c>
      <c r="B473" s="721"/>
      <c r="C473" s="722"/>
      <c r="D473" s="191"/>
      <c r="E473" s="192"/>
      <c r="F473" s="314"/>
    </row>
    <row r="474" spans="1:6" ht="13.8" x14ac:dyDescent="0.25">
      <c r="A474" s="324" t="s">
        <v>327</v>
      </c>
      <c r="B474" s="325"/>
      <c r="C474" s="326">
        <v>4432340449.2600203</v>
      </c>
      <c r="D474" s="327"/>
      <c r="E474" s="192"/>
      <c r="F474" s="314"/>
    </row>
    <row r="475" spans="1:6" ht="13.8" x14ac:dyDescent="0.25">
      <c r="A475" s="328" t="s">
        <v>328</v>
      </c>
      <c r="B475" s="329"/>
      <c r="C475" s="330">
        <v>-170653190.71000007</v>
      </c>
      <c r="D475" s="331"/>
      <c r="E475" s="192"/>
      <c r="F475" s="314"/>
    </row>
    <row r="476" spans="1:6" ht="13.8" x14ac:dyDescent="0.25">
      <c r="A476" s="328" t="s">
        <v>329</v>
      </c>
      <c r="B476" s="329"/>
      <c r="C476" s="330">
        <v>-140964961.73824245</v>
      </c>
      <c r="D476" s="191"/>
      <c r="E476" s="192"/>
      <c r="F476" s="314"/>
    </row>
    <row r="477" spans="1:6" ht="13.8" x14ac:dyDescent="0.25">
      <c r="A477" s="328" t="s">
        <v>323</v>
      </c>
      <c r="B477" s="329"/>
      <c r="C477" s="330">
        <v>-1184248.8817765403</v>
      </c>
      <c r="D477" s="191"/>
      <c r="E477" s="192"/>
      <c r="F477" s="314"/>
    </row>
    <row r="478" spans="1:6" ht="13.8" x14ac:dyDescent="0.25">
      <c r="A478" s="328" t="s">
        <v>330</v>
      </c>
      <c r="B478" s="329"/>
      <c r="C478" s="330">
        <v>-132906.99</v>
      </c>
      <c r="D478" s="191"/>
      <c r="E478" s="192"/>
      <c r="F478" s="314"/>
    </row>
    <row r="479" spans="1:6" ht="13.8" x14ac:dyDescent="0.25">
      <c r="A479" s="332" t="s">
        <v>331</v>
      </c>
      <c r="B479" s="333"/>
      <c r="C479" s="330">
        <v>27320127.139999982</v>
      </c>
      <c r="D479" s="191"/>
      <c r="E479" s="192"/>
      <c r="F479" s="314"/>
    </row>
    <row r="480" spans="1:6" ht="13.8" x14ac:dyDescent="0.25">
      <c r="A480" s="332" t="s">
        <v>332</v>
      </c>
      <c r="B480" s="333"/>
      <c r="C480" s="334">
        <v>322295.14</v>
      </c>
      <c r="D480" s="191"/>
      <c r="E480" s="192"/>
      <c r="F480" s="314"/>
    </row>
    <row r="481" spans="1:6" ht="13.8" x14ac:dyDescent="0.25">
      <c r="A481" s="335" t="s">
        <v>333</v>
      </c>
      <c r="B481" s="329"/>
      <c r="C481" s="336">
        <f>SUM(C474:C480)</f>
        <v>4147047563.2200012</v>
      </c>
      <c r="D481" s="191"/>
      <c r="E481" s="192"/>
      <c r="F481" s="314"/>
    </row>
    <row r="482" spans="1:6" ht="13.8" x14ac:dyDescent="0.25">
      <c r="A482" s="332" t="s">
        <v>334</v>
      </c>
      <c r="B482" s="337"/>
      <c r="C482" s="330">
        <v>0</v>
      </c>
      <c r="D482" s="191"/>
      <c r="E482" s="192"/>
      <c r="F482" s="314"/>
    </row>
    <row r="483" spans="1:6" ht="13.8" x14ac:dyDescent="0.25">
      <c r="A483" s="338" t="s">
        <v>335</v>
      </c>
      <c r="B483" s="339"/>
      <c r="C483" s="330">
        <v>126495656.99000005</v>
      </c>
      <c r="D483" s="191"/>
      <c r="E483" s="192"/>
      <c r="F483" s="314"/>
    </row>
    <row r="484" spans="1:6" ht="14.4" thickBot="1" x14ac:dyDescent="0.3">
      <c r="A484" s="340" t="s">
        <v>325</v>
      </c>
      <c r="B484" s="341"/>
      <c r="C484" s="342">
        <f>SUM(C481:C483)</f>
        <v>4273543220.2100015</v>
      </c>
      <c r="D484" s="343"/>
      <c r="E484" s="344"/>
      <c r="F484" s="314"/>
    </row>
    <row r="485" spans="1:6" ht="14.4" thickBot="1" x14ac:dyDescent="0.3">
      <c r="A485" s="313"/>
      <c r="B485" s="313"/>
      <c r="C485" s="313"/>
      <c r="D485" s="191"/>
      <c r="E485" s="192"/>
      <c r="F485" s="314"/>
    </row>
    <row r="486" spans="1:6" ht="14.4" thickBot="1" x14ac:dyDescent="0.3">
      <c r="A486" s="720" t="s">
        <v>336</v>
      </c>
      <c r="B486" s="721"/>
      <c r="C486" s="722"/>
      <c r="D486" s="191"/>
      <c r="E486" s="192"/>
      <c r="F486" s="314"/>
    </row>
    <row r="487" spans="1:6" ht="15" customHeight="1" x14ac:dyDescent="0.25">
      <c r="A487" s="345" t="s">
        <v>337</v>
      </c>
      <c r="B487" s="325"/>
      <c r="C487" s="346">
        <f>ROUNDUP(C484,2)</f>
        <v>4273543220.21</v>
      </c>
      <c r="D487" s="347"/>
      <c r="E487" s="192"/>
      <c r="F487" s="314"/>
    </row>
    <row r="488" spans="1:6" ht="15" customHeight="1" x14ac:dyDescent="0.25">
      <c r="A488" s="328" t="s">
        <v>338</v>
      </c>
      <c r="B488" s="329"/>
      <c r="C488" s="330">
        <v>94659550</v>
      </c>
      <c r="D488" s="191"/>
      <c r="E488" s="192"/>
      <c r="F488" s="314"/>
    </row>
    <row r="489" spans="1:6" ht="15" customHeight="1" thickBot="1" x14ac:dyDescent="0.3">
      <c r="A489" s="328" t="s">
        <v>339</v>
      </c>
      <c r="B489" s="329"/>
      <c r="C489" s="330">
        <v>0</v>
      </c>
      <c r="D489" s="191"/>
      <c r="E489" s="192"/>
      <c r="F489" s="314"/>
    </row>
    <row r="490" spans="1:6" ht="15" customHeight="1" x14ac:dyDescent="0.25">
      <c r="A490" s="324" t="s">
        <v>340</v>
      </c>
      <c r="B490" s="325"/>
      <c r="C490" s="346">
        <f>ROUNDUP((SUM(C487:C489)),0)</f>
        <v>4368202771</v>
      </c>
      <c r="D490" s="192"/>
      <c r="E490" s="192"/>
      <c r="F490" s="314"/>
    </row>
    <row r="491" spans="1:6" ht="14.4" thickBot="1" x14ac:dyDescent="0.3">
      <c r="A491" s="313"/>
      <c r="B491" s="313"/>
      <c r="C491" s="313"/>
      <c r="D491" s="191"/>
      <c r="E491" s="192"/>
      <c r="F491" s="314"/>
    </row>
    <row r="492" spans="1:6" ht="13.8" x14ac:dyDescent="0.25">
      <c r="A492" s="731" t="s">
        <v>341</v>
      </c>
      <c r="B492" s="732"/>
      <c r="C492" s="733"/>
      <c r="D492" s="191"/>
      <c r="E492" s="192"/>
      <c r="F492" s="314"/>
    </row>
    <row r="493" spans="1:6" ht="13.8" x14ac:dyDescent="0.25">
      <c r="A493" s="348"/>
      <c r="B493" s="349"/>
      <c r="C493" s="350"/>
      <c r="D493" s="191"/>
      <c r="E493" s="192"/>
      <c r="F493" s="314"/>
    </row>
    <row r="494" spans="1:6" ht="13.8" x14ac:dyDescent="0.25">
      <c r="A494" s="351"/>
      <c r="B494" s="313"/>
      <c r="C494" s="352"/>
      <c r="D494" s="191"/>
      <c r="E494" s="192"/>
      <c r="F494" s="314"/>
    </row>
    <row r="495" spans="1:6" ht="13.8" x14ac:dyDescent="0.25">
      <c r="A495" s="351"/>
      <c r="B495" s="313"/>
      <c r="C495" s="352"/>
      <c r="D495" s="191"/>
      <c r="E495" s="192"/>
      <c r="F495" s="314"/>
    </row>
    <row r="496" spans="1:6" ht="13.8" x14ac:dyDescent="0.25">
      <c r="A496" s="351"/>
      <c r="B496" s="313"/>
      <c r="C496" s="352"/>
      <c r="D496" s="191"/>
      <c r="E496" s="192"/>
      <c r="F496" s="314"/>
    </row>
    <row r="497" spans="1:6" ht="13.8" x14ac:dyDescent="0.25">
      <c r="A497" s="351"/>
      <c r="B497" s="313"/>
      <c r="C497" s="352"/>
      <c r="D497" s="191"/>
      <c r="E497" s="192"/>
      <c r="F497" s="314"/>
    </row>
    <row r="498" spans="1:6" ht="13.8" x14ac:dyDescent="0.25">
      <c r="A498" s="351"/>
      <c r="B498" s="313"/>
      <c r="C498" s="352"/>
      <c r="D498" s="191"/>
      <c r="E498" s="192"/>
      <c r="F498" s="314"/>
    </row>
    <row r="499" spans="1:6" ht="13.8" x14ac:dyDescent="0.25">
      <c r="A499" s="351"/>
      <c r="B499" s="313"/>
      <c r="C499" s="352"/>
      <c r="D499" s="191"/>
      <c r="E499" s="192"/>
      <c r="F499" s="314"/>
    </row>
    <row r="500" spans="1:6" ht="13.8" x14ac:dyDescent="0.25">
      <c r="A500" s="351"/>
      <c r="B500" s="313"/>
      <c r="C500" s="352"/>
      <c r="D500" s="191"/>
      <c r="E500" s="192"/>
      <c r="F500" s="314"/>
    </row>
    <row r="501" spans="1:6" ht="13.8" x14ac:dyDescent="0.25">
      <c r="A501" s="351"/>
      <c r="B501" s="313"/>
      <c r="C501" s="352"/>
      <c r="D501" s="191"/>
      <c r="E501" s="192"/>
      <c r="F501" s="314"/>
    </row>
    <row r="502" spans="1:6" ht="13.8" x14ac:dyDescent="0.25">
      <c r="A502" s="351"/>
      <c r="B502" s="313"/>
      <c r="C502" s="352"/>
      <c r="D502" s="191"/>
      <c r="E502" s="192"/>
      <c r="F502" s="314"/>
    </row>
    <row r="503" spans="1:6" ht="13.8" x14ac:dyDescent="0.25">
      <c r="A503" s="351"/>
      <c r="B503" s="313"/>
      <c r="C503" s="352"/>
      <c r="D503" s="191"/>
      <c r="E503" s="192"/>
      <c r="F503" s="314"/>
    </row>
    <row r="504" spans="1:6" ht="13.8" x14ac:dyDescent="0.25">
      <c r="A504" s="351"/>
      <c r="B504" s="313"/>
      <c r="C504" s="352"/>
      <c r="E504" s="192"/>
      <c r="F504" s="314"/>
    </row>
    <row r="505" spans="1:6" ht="13.8" x14ac:dyDescent="0.25">
      <c r="A505" s="351"/>
      <c r="B505" s="313"/>
      <c r="C505" s="352"/>
      <c r="D505" s="191"/>
      <c r="E505" s="192"/>
      <c r="F505" s="314"/>
    </row>
    <row r="506" spans="1:6" ht="13.8" x14ac:dyDescent="0.25">
      <c r="A506" s="351"/>
      <c r="B506" s="313"/>
      <c r="C506" s="352"/>
      <c r="D506" s="191"/>
      <c r="E506" s="192"/>
      <c r="F506" s="314"/>
    </row>
    <row r="507" spans="1:6" ht="13.8" x14ac:dyDescent="0.25">
      <c r="A507" s="353"/>
      <c r="B507" s="354"/>
      <c r="C507" s="355"/>
      <c r="D507" s="191"/>
      <c r="E507" s="192"/>
      <c r="F507" s="314"/>
    </row>
    <row r="508" spans="1:6" ht="14.4" thickBot="1" x14ac:dyDescent="0.3">
      <c r="A508" s="313"/>
      <c r="B508" s="313"/>
      <c r="C508" s="313"/>
      <c r="D508" s="191"/>
      <c r="E508" s="192"/>
      <c r="F508" s="314"/>
    </row>
    <row r="509" spans="1:6" ht="17.399999999999999" thickBot="1" x14ac:dyDescent="0.35">
      <c r="A509" s="662" t="s">
        <v>342</v>
      </c>
      <c r="B509" s="663"/>
      <c r="C509" s="663"/>
      <c r="D509" s="663"/>
      <c r="E509" s="663"/>
      <c r="F509" s="664"/>
    </row>
    <row r="510" spans="1:6" s="7" customFormat="1" ht="22.95" customHeight="1" thickBot="1" x14ac:dyDescent="0.3">
      <c r="A510" s="356" t="s">
        <v>343</v>
      </c>
      <c r="B510" s="356" t="s">
        <v>344</v>
      </c>
      <c r="C510" s="734"/>
      <c r="D510" s="357" t="s">
        <v>345</v>
      </c>
      <c r="E510" s="358" t="s">
        <v>346</v>
      </c>
      <c r="F510" s="357" t="s">
        <v>347</v>
      </c>
    </row>
    <row r="511" spans="1:6" ht="29.25" customHeight="1" thickBot="1" x14ac:dyDescent="0.3">
      <c r="A511" s="735" t="s">
        <v>348</v>
      </c>
      <c r="B511" s="736" t="s">
        <v>349</v>
      </c>
      <c r="C511" s="737"/>
      <c r="D511" s="359">
        <v>3.5000000000000003E-2</v>
      </c>
      <c r="E511" s="360">
        <v>2.7736378029230565E-2</v>
      </c>
      <c r="F511" s="361" t="s">
        <v>350</v>
      </c>
    </row>
    <row r="512" spans="1:6" ht="27.6" customHeight="1" thickBot="1" x14ac:dyDescent="0.3">
      <c r="A512" s="738"/>
      <c r="B512" s="739" t="s">
        <v>351</v>
      </c>
      <c r="C512" s="740"/>
      <c r="D512" s="362">
        <v>46074</v>
      </c>
      <c r="E512" s="363">
        <f>D9</f>
        <v>45433</v>
      </c>
      <c r="F512" s="361" t="s">
        <v>350</v>
      </c>
    </row>
    <row r="513" spans="1:6" ht="27.6" customHeight="1" thickBot="1" x14ac:dyDescent="0.3">
      <c r="A513" s="738"/>
      <c r="B513" s="739" t="s">
        <v>352</v>
      </c>
      <c r="C513" s="740"/>
      <c r="D513" s="364">
        <f>C289</f>
        <v>199998291.08000001</v>
      </c>
      <c r="E513" s="365">
        <f>C289</f>
        <v>199998291.08000001</v>
      </c>
      <c r="F513" s="361" t="s">
        <v>350</v>
      </c>
    </row>
    <row r="514" spans="1:6" ht="27.6" customHeight="1" thickBot="1" x14ac:dyDescent="0.3">
      <c r="A514" s="738"/>
      <c r="B514" s="739" t="s">
        <v>353</v>
      </c>
      <c r="C514" s="740"/>
      <c r="D514" s="364">
        <f>C319</f>
        <v>34499740.340000004</v>
      </c>
      <c r="E514" s="365">
        <f>C319</f>
        <v>34499740.340000004</v>
      </c>
      <c r="F514" s="361" t="s">
        <v>350</v>
      </c>
    </row>
    <row r="515" spans="1:6" ht="27.6" customHeight="1" thickBot="1" x14ac:dyDescent="0.3">
      <c r="A515" s="738"/>
      <c r="B515" s="739" t="s">
        <v>354</v>
      </c>
      <c r="C515" s="740"/>
      <c r="D515" s="364">
        <f>C320</f>
        <v>0</v>
      </c>
      <c r="E515" s="365">
        <f>C320</f>
        <v>0</v>
      </c>
      <c r="F515" s="361" t="s">
        <v>350</v>
      </c>
    </row>
    <row r="516" spans="1:6" ht="13.8" thickBot="1" x14ac:dyDescent="0.3">
      <c r="A516" s="738"/>
      <c r="B516" s="739" t="s">
        <v>355</v>
      </c>
      <c r="C516" s="740"/>
      <c r="D516" s="362" t="s">
        <v>57</v>
      </c>
      <c r="E516" s="363" t="s">
        <v>350</v>
      </c>
      <c r="F516" s="361" t="s">
        <v>350</v>
      </c>
    </row>
    <row r="517" spans="1:6" ht="13.8" customHeight="1" thickBot="1" x14ac:dyDescent="0.3">
      <c r="A517" s="738"/>
      <c r="B517" s="739" t="s">
        <v>356</v>
      </c>
      <c r="C517" s="740"/>
      <c r="D517" s="362" t="s">
        <v>57</v>
      </c>
      <c r="E517" s="363" t="s">
        <v>350</v>
      </c>
      <c r="F517" s="361" t="s">
        <v>350</v>
      </c>
    </row>
    <row r="518" spans="1:6" ht="13.8" thickBot="1" x14ac:dyDescent="0.3">
      <c r="A518" s="741"/>
      <c r="B518" s="739" t="s">
        <v>357</v>
      </c>
      <c r="C518" s="740"/>
      <c r="D518" s="362" t="s">
        <v>57</v>
      </c>
      <c r="E518" s="363" t="s">
        <v>358</v>
      </c>
      <c r="F518" s="361" t="s">
        <v>350</v>
      </c>
    </row>
    <row r="519" spans="1:6" ht="34.950000000000003" customHeight="1" thickBot="1" x14ac:dyDescent="0.3">
      <c r="A519" s="735" t="s">
        <v>359</v>
      </c>
      <c r="B519" s="742" t="s">
        <v>360</v>
      </c>
      <c r="C519" s="743"/>
      <c r="D519" s="366">
        <v>0.01</v>
      </c>
      <c r="E519" s="367">
        <f>(A616+C619)/D27</f>
        <v>5.4483405499247228E-4</v>
      </c>
      <c r="F519" s="361" t="str">
        <f>IF(E519&gt;D519,"Yes","No")</f>
        <v>No</v>
      </c>
    </row>
    <row r="520" spans="1:6" ht="28.5" customHeight="1" thickBot="1" x14ac:dyDescent="0.3">
      <c r="A520" s="741"/>
      <c r="B520" s="744" t="s">
        <v>361</v>
      </c>
      <c r="C520" s="745"/>
      <c r="D520" s="366">
        <v>2E-3</v>
      </c>
      <c r="E520" s="368">
        <f>B613</f>
        <v>3.0426012016281463E-5</v>
      </c>
      <c r="F520" s="361" t="str">
        <f>IF(E520&gt;D520,"Yes","No")</f>
        <v>No</v>
      </c>
    </row>
    <row r="521" spans="1:6" ht="27.75" customHeight="1" thickBot="1" x14ac:dyDescent="0.3">
      <c r="A521" s="746" t="s">
        <v>362</v>
      </c>
      <c r="B521" s="747" t="s">
        <v>363</v>
      </c>
      <c r="C521" s="748" t="s">
        <v>364</v>
      </c>
      <c r="D521" s="369">
        <v>0.26239419588875451</v>
      </c>
      <c r="E521" s="370">
        <v>0.14903154320626202</v>
      </c>
      <c r="F521" s="361" t="s">
        <v>57</v>
      </c>
    </row>
    <row r="522" spans="1:6" ht="29.4" customHeight="1" thickBot="1" x14ac:dyDescent="0.3">
      <c r="A522" s="749"/>
      <c r="B522" s="739" t="s">
        <v>365</v>
      </c>
      <c r="C522" s="740"/>
      <c r="D522" s="371">
        <f>D512</f>
        <v>46074</v>
      </c>
      <c r="E522" s="372">
        <f>E512</f>
        <v>45433</v>
      </c>
      <c r="F522" s="361" t="s">
        <v>57</v>
      </c>
    </row>
    <row r="523" spans="1:6" ht="13.8" customHeight="1" thickBot="1" x14ac:dyDescent="0.3">
      <c r="A523" s="749"/>
      <c r="B523" s="747" t="s">
        <v>366</v>
      </c>
      <c r="C523" s="748"/>
      <c r="D523" s="373">
        <f>10%*D27</f>
        <v>496200000</v>
      </c>
      <c r="E523" s="374">
        <v>4368202771</v>
      </c>
      <c r="F523" s="361" t="s">
        <v>350</v>
      </c>
    </row>
    <row r="524" spans="1:6" ht="13.8" thickBot="1" x14ac:dyDescent="0.3">
      <c r="A524" s="749"/>
      <c r="B524" s="747" t="s">
        <v>367</v>
      </c>
      <c r="C524" s="748" t="s">
        <v>367</v>
      </c>
      <c r="D524" s="375" t="s">
        <v>57</v>
      </c>
      <c r="E524" s="376" t="str">
        <f>IF(C397="&lt;&gt;0","Yes","No")</f>
        <v>No</v>
      </c>
      <c r="F524" s="361" t="s">
        <v>350</v>
      </c>
    </row>
    <row r="525" spans="1:6" ht="13.2" customHeight="1" thickBot="1" x14ac:dyDescent="0.3">
      <c r="A525" s="749"/>
      <c r="B525" s="747" t="s">
        <v>368</v>
      </c>
      <c r="C525" s="748" t="s">
        <v>369</v>
      </c>
      <c r="D525" s="377">
        <v>3.5000000000000003E-2</v>
      </c>
      <c r="E525" s="370">
        <v>3.6282554905898559E-2</v>
      </c>
      <c r="F525" s="361" t="s">
        <v>57</v>
      </c>
    </row>
    <row r="526" spans="1:6" ht="13.2" customHeight="1" thickBot="1" x14ac:dyDescent="0.3">
      <c r="A526" s="749"/>
      <c r="B526" s="747" t="s">
        <v>370</v>
      </c>
      <c r="C526" s="748" t="s">
        <v>370</v>
      </c>
      <c r="D526" s="378">
        <f>C445*2</f>
        <v>9753004.5</v>
      </c>
      <c r="E526" s="379">
        <v>651000000</v>
      </c>
      <c r="F526" s="380" t="s">
        <v>350</v>
      </c>
    </row>
    <row r="527" spans="1:6" ht="30.75" customHeight="1" thickBot="1" x14ac:dyDescent="0.3">
      <c r="A527" s="749"/>
      <c r="B527" s="739" t="s">
        <v>352</v>
      </c>
      <c r="C527" s="740"/>
      <c r="D527" s="381">
        <f t="shared" ref="D527:E529" si="0">D513</f>
        <v>199998291.08000001</v>
      </c>
      <c r="E527" s="382">
        <f t="shared" si="0"/>
        <v>199998291.08000001</v>
      </c>
      <c r="F527" s="380" t="s">
        <v>371</v>
      </c>
    </row>
    <row r="528" spans="1:6" ht="30" customHeight="1" thickBot="1" x14ac:dyDescent="0.3">
      <c r="A528" s="749"/>
      <c r="B528" s="739" t="s">
        <v>353</v>
      </c>
      <c r="C528" s="740"/>
      <c r="D528" s="381">
        <f t="shared" si="0"/>
        <v>34499740.340000004</v>
      </c>
      <c r="E528" s="382">
        <f t="shared" si="0"/>
        <v>34499740.340000004</v>
      </c>
      <c r="F528" s="380" t="s">
        <v>371</v>
      </c>
    </row>
    <row r="529" spans="1:6" ht="29.25" customHeight="1" thickBot="1" x14ac:dyDescent="0.3">
      <c r="A529" s="750"/>
      <c r="B529" s="739" t="s">
        <v>354</v>
      </c>
      <c r="C529" s="740"/>
      <c r="D529" s="383">
        <f t="shared" si="0"/>
        <v>0</v>
      </c>
      <c r="E529" s="384">
        <f t="shared" si="0"/>
        <v>0</v>
      </c>
      <c r="F529" s="361" t="s">
        <v>350</v>
      </c>
    </row>
    <row r="530" spans="1:6" ht="27.75" customHeight="1" thickBot="1" x14ac:dyDescent="0.3">
      <c r="A530" s="751" t="s">
        <v>372</v>
      </c>
      <c r="B530" s="747" t="s">
        <v>363</v>
      </c>
      <c r="C530" s="748" t="s">
        <v>364</v>
      </c>
      <c r="D530" s="385">
        <f t="shared" ref="D530:E538" si="1">D521</f>
        <v>0.26239419588875451</v>
      </c>
      <c r="E530" s="386">
        <f t="shared" si="1"/>
        <v>0.14903154320626202</v>
      </c>
      <c r="F530" s="387" t="s">
        <v>57</v>
      </c>
    </row>
    <row r="531" spans="1:6" ht="15" customHeight="1" thickBot="1" x14ac:dyDescent="0.3">
      <c r="A531" s="752"/>
      <c r="B531" s="736" t="s">
        <v>373</v>
      </c>
      <c r="C531" s="737"/>
      <c r="D531" s="388">
        <f t="shared" si="1"/>
        <v>46074</v>
      </c>
      <c r="E531" s="389">
        <f t="shared" si="1"/>
        <v>45433</v>
      </c>
      <c r="F531" s="390" t="s">
        <v>57</v>
      </c>
    </row>
    <row r="532" spans="1:6" ht="13.8" customHeight="1" thickBot="1" x14ac:dyDescent="0.3">
      <c r="A532" s="752"/>
      <c r="B532" s="747" t="s">
        <v>366</v>
      </c>
      <c r="C532" s="748"/>
      <c r="D532" s="391">
        <f t="shared" si="1"/>
        <v>496200000</v>
      </c>
      <c r="E532" s="392">
        <f t="shared" si="1"/>
        <v>4368202771</v>
      </c>
      <c r="F532" s="390" t="s">
        <v>350</v>
      </c>
    </row>
    <row r="533" spans="1:6" x14ac:dyDescent="0.25">
      <c r="A533" s="752"/>
      <c r="B533" s="753" t="s">
        <v>367</v>
      </c>
      <c r="C533" s="754" t="s">
        <v>367</v>
      </c>
      <c r="D533" s="393" t="s">
        <v>57</v>
      </c>
      <c r="E533" s="394" t="str">
        <f t="shared" si="1"/>
        <v>No</v>
      </c>
      <c r="F533" s="390" t="s">
        <v>350</v>
      </c>
    </row>
    <row r="534" spans="1:6" ht="13.2" customHeight="1" x14ac:dyDescent="0.25">
      <c r="A534" s="752"/>
      <c r="B534" s="755" t="s">
        <v>374</v>
      </c>
      <c r="C534" s="756" t="s">
        <v>369</v>
      </c>
      <c r="D534" s="395">
        <v>3.5000000000000003E-2</v>
      </c>
      <c r="E534" s="396">
        <f t="shared" si="1"/>
        <v>3.6282554905898559E-2</v>
      </c>
      <c r="F534" s="390" t="s">
        <v>57</v>
      </c>
    </row>
    <row r="535" spans="1:6" ht="13.2" customHeight="1" x14ac:dyDescent="0.25">
      <c r="A535" s="752"/>
      <c r="B535" s="755" t="s">
        <v>375</v>
      </c>
      <c r="C535" s="756" t="s">
        <v>370</v>
      </c>
      <c r="D535" s="397">
        <f>D526</f>
        <v>9753004.5</v>
      </c>
      <c r="E535" s="398">
        <f>E526</f>
        <v>651000000</v>
      </c>
      <c r="F535" s="390" t="s">
        <v>350</v>
      </c>
    </row>
    <row r="536" spans="1:6" ht="30" customHeight="1" x14ac:dyDescent="0.25">
      <c r="A536" s="752"/>
      <c r="B536" s="757" t="s">
        <v>352</v>
      </c>
      <c r="C536" s="758"/>
      <c r="D536" s="399">
        <f>D527</f>
        <v>199998291.08000001</v>
      </c>
      <c r="E536" s="400">
        <f t="shared" si="1"/>
        <v>199998291.08000001</v>
      </c>
      <c r="F536" s="390" t="s">
        <v>371</v>
      </c>
    </row>
    <row r="537" spans="1:6" ht="31.95" customHeight="1" x14ac:dyDescent="0.25">
      <c r="A537" s="752"/>
      <c r="B537" s="757" t="s">
        <v>353</v>
      </c>
      <c r="C537" s="758"/>
      <c r="D537" s="399">
        <f>D528</f>
        <v>34499740.340000004</v>
      </c>
      <c r="E537" s="400">
        <f t="shared" si="1"/>
        <v>34499740.340000004</v>
      </c>
      <c r="F537" s="390" t="s">
        <v>371</v>
      </c>
    </row>
    <row r="538" spans="1:6" ht="27.75" customHeight="1" thickBot="1" x14ac:dyDescent="0.3">
      <c r="A538" s="759"/>
      <c r="B538" s="760" t="s">
        <v>354</v>
      </c>
      <c r="C538" s="761"/>
      <c r="D538" s="401">
        <f>D529</f>
        <v>0</v>
      </c>
      <c r="E538" s="402">
        <f t="shared" si="1"/>
        <v>0</v>
      </c>
      <c r="F538" s="403" t="s">
        <v>350</v>
      </c>
    </row>
    <row r="539" spans="1:6" ht="13.8" thickBot="1" x14ac:dyDescent="0.3">
      <c r="A539" s="404" t="s">
        <v>376</v>
      </c>
      <c r="B539" s="744" t="s">
        <v>377</v>
      </c>
      <c r="C539" s="745"/>
      <c r="D539" s="405" t="s">
        <v>57</v>
      </c>
      <c r="E539" s="406" t="s">
        <v>57</v>
      </c>
      <c r="F539" s="407" t="s">
        <v>57</v>
      </c>
    </row>
    <row r="540" spans="1:6" ht="13.8" thickBot="1" x14ac:dyDescent="0.3">
      <c r="A540" s="408" t="s">
        <v>378</v>
      </c>
      <c r="B540" s="409" t="s">
        <v>379</v>
      </c>
      <c r="C540" s="410"/>
      <c r="D540" s="378">
        <v>207500000</v>
      </c>
      <c r="E540" s="411">
        <f>C397</f>
        <v>0</v>
      </c>
      <c r="F540" s="380" t="s">
        <v>350</v>
      </c>
    </row>
    <row r="541" spans="1:6" ht="13.8" thickBot="1" x14ac:dyDescent="0.3">
      <c r="A541" s="412" t="s">
        <v>380</v>
      </c>
      <c r="B541" s="413" t="s">
        <v>381</v>
      </c>
      <c r="C541" s="414"/>
      <c r="D541" s="378">
        <v>114000000</v>
      </c>
      <c r="E541" s="411">
        <f>E540</f>
        <v>0</v>
      </c>
      <c r="F541" s="380" t="s">
        <v>350</v>
      </c>
    </row>
    <row r="542" spans="1:6" ht="13.8" thickBot="1" x14ac:dyDescent="0.3">
      <c r="A542" s="415" t="s">
        <v>382</v>
      </c>
      <c r="B542" s="416" t="s">
        <v>383</v>
      </c>
      <c r="C542" s="417"/>
      <c r="D542" s="418">
        <v>0</v>
      </c>
      <c r="E542" s="411">
        <f>E540</f>
        <v>0</v>
      </c>
      <c r="F542" s="419" t="s">
        <v>350</v>
      </c>
    </row>
    <row r="543" spans="1:6" ht="44.25" customHeight="1" thickBot="1" x14ac:dyDescent="0.3">
      <c r="A543" s="751" t="s">
        <v>384</v>
      </c>
      <c r="B543" s="762" t="s">
        <v>385</v>
      </c>
      <c r="C543" s="425"/>
      <c r="D543" s="420" t="s">
        <v>57</v>
      </c>
      <c r="E543" s="421" t="s">
        <v>350</v>
      </c>
      <c r="F543" s="380" t="s">
        <v>350</v>
      </c>
    </row>
    <row r="544" spans="1:6" s="7" customFormat="1" ht="39" customHeight="1" thickBot="1" x14ac:dyDescent="0.3">
      <c r="A544" s="752"/>
      <c r="B544" s="763" t="s">
        <v>386</v>
      </c>
      <c r="C544" s="764"/>
      <c r="D544" s="422">
        <f>D38</f>
        <v>136110000</v>
      </c>
      <c r="E544" s="423">
        <v>27320127.139999982</v>
      </c>
      <c r="F544" s="380" t="s">
        <v>350</v>
      </c>
    </row>
    <row r="545" spans="1:6" ht="13.8" thickBot="1" x14ac:dyDescent="0.3">
      <c r="A545" s="752"/>
      <c r="B545" s="424" t="s">
        <v>387</v>
      </c>
      <c r="C545" s="425"/>
      <c r="D545" s="426" t="s">
        <v>57</v>
      </c>
      <c r="E545" s="427" t="s">
        <v>350</v>
      </c>
      <c r="F545" s="419" t="s">
        <v>350</v>
      </c>
    </row>
    <row r="546" spans="1:6" ht="13.2" customHeight="1" thickBot="1" x14ac:dyDescent="0.3">
      <c r="A546" s="752"/>
      <c r="B546" s="762" t="s">
        <v>388</v>
      </c>
      <c r="C546" s="425" t="s">
        <v>389</v>
      </c>
      <c r="D546" s="428">
        <f t="shared" ref="D546:E548" si="2">D536</f>
        <v>199998291.08000001</v>
      </c>
      <c r="E546" s="428">
        <f t="shared" si="2"/>
        <v>199998291.08000001</v>
      </c>
      <c r="F546" s="380" t="s">
        <v>350</v>
      </c>
    </row>
    <row r="547" spans="1:6" ht="13.2" customHeight="1" thickBot="1" x14ac:dyDescent="0.3">
      <c r="A547" s="752"/>
      <c r="B547" s="429" t="s">
        <v>390</v>
      </c>
      <c r="C547" s="430"/>
      <c r="D547" s="428">
        <f t="shared" si="2"/>
        <v>34499740.340000004</v>
      </c>
      <c r="E547" s="427">
        <f t="shared" si="2"/>
        <v>34499740.340000004</v>
      </c>
      <c r="F547" s="380" t="s">
        <v>350</v>
      </c>
    </row>
    <row r="548" spans="1:6" ht="13.2" customHeight="1" thickBot="1" x14ac:dyDescent="0.3">
      <c r="A548" s="752"/>
      <c r="B548" s="429" t="s">
        <v>391</v>
      </c>
      <c r="C548" s="430"/>
      <c r="D548" s="428">
        <f t="shared" si="2"/>
        <v>0</v>
      </c>
      <c r="E548" s="427">
        <f t="shared" si="2"/>
        <v>0</v>
      </c>
      <c r="F548" s="419" t="s">
        <v>350</v>
      </c>
    </row>
    <row r="549" spans="1:6" ht="13.8" thickBot="1" x14ac:dyDescent="0.3">
      <c r="A549" s="752"/>
      <c r="B549" s="424" t="s">
        <v>392</v>
      </c>
      <c r="C549" s="431"/>
      <c r="D549" s="432">
        <v>3.5000000000000003E-2</v>
      </c>
      <c r="E549" s="433">
        <f>E511</f>
        <v>2.7736378029230565E-2</v>
      </c>
      <c r="F549" s="380" t="s">
        <v>350</v>
      </c>
    </row>
    <row r="550" spans="1:6" ht="13.8" thickBot="1" x14ac:dyDescent="0.3">
      <c r="A550" s="752"/>
      <c r="B550" s="424" t="s">
        <v>393</v>
      </c>
      <c r="C550" s="431"/>
      <c r="D550" s="434" t="s">
        <v>350</v>
      </c>
      <c r="E550" s="435" t="s">
        <v>57</v>
      </c>
      <c r="F550" s="380" t="s">
        <v>350</v>
      </c>
    </row>
    <row r="551" spans="1:6" ht="13.8" thickBot="1" x14ac:dyDescent="0.3">
      <c r="A551" s="752"/>
      <c r="B551" s="424" t="s">
        <v>355</v>
      </c>
      <c r="C551" s="431"/>
      <c r="D551" s="434" t="s">
        <v>57</v>
      </c>
      <c r="E551" s="436" t="str">
        <f>E524</f>
        <v>No</v>
      </c>
      <c r="F551" s="419" t="s">
        <v>350</v>
      </c>
    </row>
    <row r="552" spans="1:6" ht="13.8" thickBot="1" x14ac:dyDescent="0.3">
      <c r="A552" s="752"/>
      <c r="B552" s="437" t="s">
        <v>356</v>
      </c>
      <c r="C552" s="438"/>
      <c r="D552" s="439" t="s">
        <v>57</v>
      </c>
      <c r="E552" s="440" t="s">
        <v>350</v>
      </c>
      <c r="F552" s="361" t="s">
        <v>350</v>
      </c>
    </row>
    <row r="553" spans="1:6" ht="42" customHeight="1" thickBot="1" x14ac:dyDescent="0.3">
      <c r="A553" s="759"/>
      <c r="B553" s="762" t="s">
        <v>394</v>
      </c>
      <c r="C553" s="425"/>
      <c r="D553" s="434" t="s">
        <v>350</v>
      </c>
      <c r="E553" s="441" t="s">
        <v>57</v>
      </c>
      <c r="F553" s="380" t="s">
        <v>350</v>
      </c>
    </row>
    <row r="554" spans="1:6" ht="13.2" customHeight="1" thickBot="1" x14ac:dyDescent="0.3">
      <c r="A554" s="746" t="s">
        <v>395</v>
      </c>
      <c r="B554" s="762" t="s">
        <v>387</v>
      </c>
      <c r="C554" s="425"/>
      <c r="D554" s="434" t="s">
        <v>57</v>
      </c>
      <c r="E554" s="441" t="s">
        <v>350</v>
      </c>
      <c r="F554" s="380" t="s">
        <v>350</v>
      </c>
    </row>
    <row r="555" spans="1:6" ht="27" customHeight="1" thickBot="1" x14ac:dyDescent="0.3">
      <c r="A555" s="749"/>
      <c r="B555" s="762" t="s">
        <v>396</v>
      </c>
      <c r="C555" s="425"/>
      <c r="D555" s="434" t="s">
        <v>350</v>
      </c>
      <c r="E555" s="441" t="s">
        <v>57</v>
      </c>
      <c r="F555" s="380" t="s">
        <v>350</v>
      </c>
    </row>
    <row r="556" spans="1:6" ht="28.5" customHeight="1" thickBot="1" x14ac:dyDescent="0.3">
      <c r="A556" s="749"/>
      <c r="B556" s="762" t="s">
        <v>397</v>
      </c>
      <c r="C556" s="425"/>
      <c r="D556" s="434" t="s">
        <v>350</v>
      </c>
      <c r="E556" s="441" t="s">
        <v>57</v>
      </c>
      <c r="F556" s="380" t="s">
        <v>350</v>
      </c>
    </row>
    <row r="557" spans="1:6" ht="13.2" customHeight="1" thickBot="1" x14ac:dyDescent="0.3">
      <c r="A557" s="749"/>
      <c r="B557" s="762" t="s">
        <v>388</v>
      </c>
      <c r="C557" s="425" t="s">
        <v>389</v>
      </c>
      <c r="D557" s="442">
        <f>D546</f>
        <v>199998291.08000001</v>
      </c>
      <c r="E557" s="442">
        <f>E546</f>
        <v>199998291.08000001</v>
      </c>
      <c r="F557" s="380" t="s">
        <v>350</v>
      </c>
    </row>
    <row r="558" spans="1:6" ht="13.2" customHeight="1" thickBot="1" x14ac:dyDescent="0.3">
      <c r="A558" s="749"/>
      <c r="B558" s="429" t="s">
        <v>390</v>
      </c>
      <c r="C558" s="430"/>
      <c r="D558" s="442">
        <f>D547</f>
        <v>34499740.340000004</v>
      </c>
      <c r="E558" s="442">
        <f>E547</f>
        <v>34499740.340000004</v>
      </c>
      <c r="F558" s="380" t="s">
        <v>350</v>
      </c>
    </row>
    <row r="559" spans="1:6" ht="13.2" customHeight="1" thickBot="1" x14ac:dyDescent="0.3">
      <c r="A559" s="749"/>
      <c r="B559" s="429" t="s">
        <v>391</v>
      </c>
      <c r="C559" s="430"/>
      <c r="D559" s="442">
        <f>D548</f>
        <v>0</v>
      </c>
      <c r="E559" s="442">
        <f>E538</f>
        <v>0</v>
      </c>
      <c r="F559" s="380" t="s">
        <v>350</v>
      </c>
    </row>
    <row r="560" spans="1:6" ht="13.8" thickBot="1" x14ac:dyDescent="0.3">
      <c r="A560" s="749"/>
      <c r="B560" s="762" t="s">
        <v>355</v>
      </c>
      <c r="C560" s="425"/>
      <c r="D560" s="434" t="s">
        <v>57</v>
      </c>
      <c r="E560" s="441" t="str">
        <f>E551</f>
        <v>No</v>
      </c>
      <c r="F560" s="380" t="s">
        <v>350</v>
      </c>
    </row>
    <row r="561" spans="1:6" ht="13.8" thickBot="1" x14ac:dyDescent="0.3">
      <c r="A561" s="749"/>
      <c r="B561" s="762" t="s">
        <v>398</v>
      </c>
      <c r="C561" s="425"/>
      <c r="D561" s="434" t="s">
        <v>350</v>
      </c>
      <c r="E561" s="441" t="s">
        <v>57</v>
      </c>
      <c r="F561" s="380" t="s">
        <v>350</v>
      </c>
    </row>
    <row r="562" spans="1:6" ht="13.8" thickBot="1" x14ac:dyDescent="0.3">
      <c r="A562" s="749"/>
      <c r="B562" s="762" t="s">
        <v>399</v>
      </c>
      <c r="C562" s="425"/>
      <c r="D562" s="434" t="s">
        <v>400</v>
      </c>
      <c r="E562" s="441" t="s">
        <v>401</v>
      </c>
      <c r="F562" s="380" t="s">
        <v>350</v>
      </c>
    </row>
    <row r="563" spans="1:6" ht="13.2" customHeight="1" thickBot="1" x14ac:dyDescent="0.3">
      <c r="A563" s="749"/>
      <c r="B563" s="762" t="s">
        <v>356</v>
      </c>
      <c r="C563" s="425"/>
      <c r="D563" s="434" t="s">
        <v>57</v>
      </c>
      <c r="E563" s="441" t="s">
        <v>350</v>
      </c>
      <c r="F563" s="380" t="s">
        <v>350</v>
      </c>
    </row>
    <row r="564" spans="1:6" ht="13.2" customHeight="1" thickBot="1" x14ac:dyDescent="0.3">
      <c r="A564" s="749"/>
      <c r="B564" s="762" t="s">
        <v>392</v>
      </c>
      <c r="C564" s="425"/>
      <c r="D564" s="443">
        <v>3.5000000000000003E-2</v>
      </c>
      <c r="E564" s="444">
        <f>E511</f>
        <v>2.7736378029230565E-2</v>
      </c>
      <c r="F564" s="380" t="s">
        <v>350</v>
      </c>
    </row>
    <row r="565" spans="1:6" ht="39.75" customHeight="1" thickBot="1" x14ac:dyDescent="0.3">
      <c r="A565" s="749"/>
      <c r="B565" s="762" t="s">
        <v>402</v>
      </c>
      <c r="C565" s="425"/>
      <c r="D565" s="434" t="s">
        <v>350</v>
      </c>
      <c r="E565" s="441" t="s">
        <v>57</v>
      </c>
      <c r="F565" s="380" t="s">
        <v>350</v>
      </c>
    </row>
    <row r="566" spans="1:6" ht="41.25" customHeight="1" thickBot="1" x14ac:dyDescent="0.3">
      <c r="A566" s="750"/>
      <c r="B566" s="762" t="s">
        <v>403</v>
      </c>
      <c r="C566" s="425"/>
      <c r="D566" s="434" t="s">
        <v>350</v>
      </c>
      <c r="E566" s="441" t="s">
        <v>57</v>
      </c>
      <c r="F566" s="380" t="s">
        <v>350</v>
      </c>
    </row>
    <row r="567" spans="1:6" s="7" customFormat="1" ht="13.8" thickBot="1" x14ac:dyDescent="0.3">
      <c r="A567" s="408" t="s">
        <v>404</v>
      </c>
      <c r="B567" s="763" t="s">
        <v>405</v>
      </c>
      <c r="C567" s="764"/>
      <c r="D567" s="445" t="s">
        <v>34</v>
      </c>
      <c r="E567" s="446" t="s">
        <v>34</v>
      </c>
      <c r="F567" s="380" t="s">
        <v>34</v>
      </c>
    </row>
    <row r="568" spans="1:6" ht="14.4" thickBot="1" x14ac:dyDescent="0.3">
      <c r="A568" s="447"/>
      <c r="B568" s="448"/>
      <c r="C568" s="449"/>
      <c r="D568" s="449"/>
      <c r="E568" s="450"/>
      <c r="F568" s="451"/>
    </row>
    <row r="569" spans="1:6" ht="17.399999999999999" thickBot="1" x14ac:dyDescent="0.35">
      <c r="A569" s="662" t="s">
        <v>406</v>
      </c>
      <c r="B569" s="663"/>
      <c r="C569" s="663"/>
      <c r="D569" s="663"/>
      <c r="E569" s="663"/>
      <c r="F569" s="664"/>
    </row>
    <row r="570" spans="1:6" ht="14.4" customHeight="1" thickBot="1" x14ac:dyDescent="0.3">
      <c r="A570" s="452" t="s">
        <v>407</v>
      </c>
      <c r="B570" s="453" t="s">
        <v>408</v>
      </c>
      <c r="C570" s="454" t="s">
        <v>409</v>
      </c>
      <c r="D570" s="455" t="s">
        <v>410</v>
      </c>
      <c r="E570" s="456" t="s">
        <v>411</v>
      </c>
      <c r="F570" s="451"/>
    </row>
    <row r="571" spans="1:6" ht="13.8" x14ac:dyDescent="0.25">
      <c r="A571" s="457" t="s">
        <v>412</v>
      </c>
      <c r="B571" s="458">
        <v>5515</v>
      </c>
      <c r="C571" s="459">
        <f t="shared" ref="C571:C576" si="3">B571/$C$443</f>
        <v>0.88282375540259328</v>
      </c>
      <c r="D571" s="460">
        <v>3702754373.4500027</v>
      </c>
      <c r="E571" s="461">
        <f t="shared" ref="E571:E576" si="4">D571/$C$444</f>
        <v>0.8664366270918511</v>
      </c>
      <c r="F571" s="451"/>
    </row>
    <row r="572" spans="1:6" ht="13.8" x14ac:dyDescent="0.25">
      <c r="A572" s="457" t="s">
        <v>413</v>
      </c>
      <c r="B572" s="458">
        <v>324</v>
      </c>
      <c r="C572" s="459">
        <f t="shared" si="3"/>
        <v>5.1864895149671845E-2</v>
      </c>
      <c r="D572" s="460">
        <v>253495232.02999991</v>
      </c>
      <c r="E572" s="461">
        <f t="shared" si="4"/>
        <v>5.931734370467958E-2</v>
      </c>
      <c r="F572" s="451"/>
    </row>
    <row r="573" spans="1:6" ht="13.8" x14ac:dyDescent="0.25">
      <c r="A573" s="457" t="s">
        <v>414</v>
      </c>
      <c r="B573" s="458">
        <v>154</v>
      </c>
      <c r="C573" s="459">
        <f t="shared" si="3"/>
        <v>2.4651832879782294E-2</v>
      </c>
      <c r="D573" s="460">
        <v>103050270.24999999</v>
      </c>
      <c r="E573" s="461">
        <f t="shared" si="4"/>
        <v>2.4113543479018815E-2</v>
      </c>
      <c r="F573" s="451"/>
    </row>
    <row r="574" spans="1:6" ht="13.8" x14ac:dyDescent="0.25">
      <c r="A574" s="457" t="s">
        <v>415</v>
      </c>
      <c r="B574" s="458">
        <v>81</v>
      </c>
      <c r="C574" s="459">
        <f t="shared" si="3"/>
        <v>1.2966223787417961E-2</v>
      </c>
      <c r="D574" s="460">
        <v>56930099.649999991</v>
      </c>
      <c r="E574" s="461">
        <f t="shared" si="4"/>
        <v>1.3321521912021855E-2</v>
      </c>
      <c r="F574" s="451"/>
    </row>
    <row r="575" spans="1:6" ht="13.8" x14ac:dyDescent="0.25">
      <c r="A575" s="457" t="s">
        <v>416</v>
      </c>
      <c r="B575" s="458">
        <v>94</v>
      </c>
      <c r="C575" s="459">
        <f t="shared" si="3"/>
        <v>1.5047222666880102E-2</v>
      </c>
      <c r="D575" s="460">
        <v>83148203.919999987</v>
      </c>
      <c r="E575" s="461">
        <f t="shared" si="4"/>
        <v>1.9456502399878398E-2</v>
      </c>
      <c r="F575" s="451"/>
    </row>
    <row r="576" spans="1:6" ht="14.4" thickBot="1" x14ac:dyDescent="0.3">
      <c r="A576" s="457" t="s">
        <v>417</v>
      </c>
      <c r="B576" s="462">
        <v>79</v>
      </c>
      <c r="C576" s="459">
        <f t="shared" si="3"/>
        <v>1.2646070113654553E-2</v>
      </c>
      <c r="D576" s="460">
        <v>74165040.910000026</v>
      </c>
      <c r="E576" s="461">
        <f t="shared" si="4"/>
        <v>1.73544614125502E-2</v>
      </c>
      <c r="F576" s="451"/>
    </row>
    <row r="577" spans="1:7" ht="14.4" thickBot="1" x14ac:dyDescent="0.3">
      <c r="A577" s="463" t="s">
        <v>418</v>
      </c>
      <c r="B577" s="464">
        <f>SUM(B571:B576)</f>
        <v>6247</v>
      </c>
      <c r="C577" s="465">
        <f>SUM(C571:C576)</f>
        <v>1</v>
      </c>
      <c r="D577" s="466">
        <f>SUM(D571:D576)</f>
        <v>4273543220.2100024</v>
      </c>
      <c r="E577" s="465">
        <f>SUM(E571:E576)</f>
        <v>0.99999999999999989</v>
      </c>
      <c r="F577" s="451"/>
    </row>
    <row r="578" spans="1:7" ht="14.4" thickBot="1" x14ac:dyDescent="0.3">
      <c r="A578" s="467"/>
      <c r="B578" s="468"/>
      <c r="C578" s="468"/>
      <c r="D578" s="468"/>
      <c r="E578" s="450"/>
      <c r="F578" s="451"/>
    </row>
    <row r="579" spans="1:7" ht="15" thickBot="1" x14ac:dyDescent="0.35">
      <c r="A579" s="469" t="s">
        <v>419</v>
      </c>
      <c r="B579" s="470"/>
      <c r="C579" s="471">
        <v>0.98388717913037649</v>
      </c>
      <c r="D579" s="468"/>
      <c r="E579" s="450"/>
      <c r="F579" s="451"/>
    </row>
    <row r="580" spans="1:7" ht="14.4" thickBot="1" x14ac:dyDescent="0.3">
      <c r="A580" s="467"/>
      <c r="B580" s="468"/>
      <c r="C580" s="468"/>
      <c r="D580" s="468"/>
      <c r="E580" s="450"/>
      <c r="F580" s="451"/>
    </row>
    <row r="581" spans="1:7" ht="17.399999999999999" thickBot="1" x14ac:dyDescent="0.35">
      <c r="A581" s="662" t="s">
        <v>420</v>
      </c>
      <c r="B581" s="663"/>
      <c r="C581" s="663"/>
      <c r="D581" s="663"/>
      <c r="E581" s="663"/>
      <c r="F581" s="664"/>
      <c r="G581"/>
    </row>
    <row r="582" spans="1:7" ht="28.2" thickBot="1" x14ac:dyDescent="0.3">
      <c r="A582" s="452" t="s">
        <v>421</v>
      </c>
      <c r="B582" s="452" t="s">
        <v>422</v>
      </c>
      <c r="C582" s="452" t="s">
        <v>423</v>
      </c>
      <c r="D582" s="452" t="s">
        <v>424</v>
      </c>
      <c r="E582" s="453" t="s">
        <v>425</v>
      </c>
      <c r="F582" s="453" t="s">
        <v>426</v>
      </c>
    </row>
    <row r="583" spans="1:7" ht="13.8" thickBot="1" x14ac:dyDescent="0.3">
      <c r="A583" s="472" t="s">
        <v>427</v>
      </c>
      <c r="B583" s="473">
        <v>264774899.96999994</v>
      </c>
      <c r="C583" s="474">
        <v>307567025.83000004</v>
      </c>
      <c r="D583" s="475">
        <v>42792125.860000059</v>
      </c>
      <c r="E583" s="476">
        <v>2282625.0872054147</v>
      </c>
      <c r="F583" s="477">
        <f>SUM(F584:F590)</f>
        <v>1</v>
      </c>
    </row>
    <row r="584" spans="1:7" x14ac:dyDescent="0.25">
      <c r="A584" s="478" t="s">
        <v>428</v>
      </c>
      <c r="B584" s="479">
        <v>141481275.06999996</v>
      </c>
      <c r="C584" s="480">
        <v>145738469.05000001</v>
      </c>
      <c r="D584" s="479">
        <v>4257193.9800000489</v>
      </c>
      <c r="E584" s="481"/>
      <c r="F584" s="482">
        <f>IFERROR(C584/$C$583,0)</f>
        <v>0.47384295717887942</v>
      </c>
    </row>
    <row r="585" spans="1:7" x14ac:dyDescent="0.25">
      <c r="A585" s="483" t="s">
        <v>429</v>
      </c>
      <c r="B585" s="484">
        <v>2392559.14</v>
      </c>
      <c r="C585" s="485">
        <v>14429770.74</v>
      </c>
      <c r="D585" s="484">
        <v>12037211.6</v>
      </c>
      <c r="E585" s="486"/>
      <c r="F585" s="487">
        <f t="shared" ref="F585:F590" si="5">IFERROR(C585/$C$583,0)</f>
        <v>4.6915857449477349E-2</v>
      </c>
    </row>
    <row r="586" spans="1:7" x14ac:dyDescent="0.25">
      <c r="A586" s="483" t="s">
        <v>430</v>
      </c>
      <c r="B586" s="484">
        <v>36757097.109999999</v>
      </c>
      <c r="C586" s="485">
        <v>39249318.610000007</v>
      </c>
      <c r="D586" s="484">
        <v>2492221.5000000075</v>
      </c>
      <c r="E586" s="488">
        <v>2170591.9272054145</v>
      </c>
      <c r="F586" s="487">
        <f t="shared" si="5"/>
        <v>0.12761224485648889</v>
      </c>
    </row>
    <row r="587" spans="1:7" x14ac:dyDescent="0.25">
      <c r="A587" s="483" t="s">
        <v>431</v>
      </c>
      <c r="B587" s="484">
        <v>423000</v>
      </c>
      <c r="C587" s="485">
        <v>1381550.59</v>
      </c>
      <c r="D587" s="484">
        <v>958550.59000000008</v>
      </c>
      <c r="E587" s="488"/>
      <c r="F587" s="487">
        <f t="shared" si="5"/>
        <v>4.4918683538059685E-3</v>
      </c>
    </row>
    <row r="588" spans="1:7" x14ac:dyDescent="0.25">
      <c r="A588" s="483" t="s">
        <v>432</v>
      </c>
      <c r="B588" s="484">
        <v>2805616.9299999997</v>
      </c>
      <c r="C588" s="485">
        <v>14797921.5</v>
      </c>
      <c r="D588" s="484">
        <v>11992304.57</v>
      </c>
      <c r="E588" s="488"/>
      <c r="F588" s="487">
        <f t="shared" si="5"/>
        <v>4.8112834788015216E-2</v>
      </c>
    </row>
    <row r="589" spans="1:7" x14ac:dyDescent="0.25">
      <c r="A589" s="483" t="s">
        <v>433</v>
      </c>
      <c r="B589" s="484">
        <v>80915351.719999999</v>
      </c>
      <c r="C589" s="485">
        <v>91969995.340000004</v>
      </c>
      <c r="D589" s="484">
        <v>11054643.620000005</v>
      </c>
      <c r="E589" s="488"/>
      <c r="F589" s="487">
        <f t="shared" si="5"/>
        <v>0.29902423737333311</v>
      </c>
    </row>
    <row r="590" spans="1:7" ht="13.8" thickBot="1" x14ac:dyDescent="0.3">
      <c r="A590" s="489" t="s">
        <v>434</v>
      </c>
      <c r="B590" s="490"/>
      <c r="C590" s="491"/>
      <c r="D590" s="490"/>
      <c r="E590" s="492">
        <v>112033.16</v>
      </c>
      <c r="F590" s="493">
        <f t="shared" si="5"/>
        <v>0</v>
      </c>
    </row>
    <row r="591" spans="1:7" x14ac:dyDescent="0.25">
      <c r="A591" s="494"/>
      <c r="B591" s="486"/>
      <c r="C591" s="486"/>
      <c r="D591" s="486"/>
      <c r="E591" s="488"/>
      <c r="F591" s="495"/>
    </row>
    <row r="592" spans="1:7" ht="14.4" thickBot="1" x14ac:dyDescent="0.3">
      <c r="A592" s="494"/>
      <c r="B592" s="486"/>
      <c r="C592" s="486"/>
      <c r="D592" s="486"/>
      <c r="E592" s="486"/>
      <c r="F592" s="314"/>
    </row>
    <row r="593" spans="1:7" ht="14.4" thickBot="1" x14ac:dyDescent="0.3">
      <c r="A593" s="452" t="s">
        <v>421</v>
      </c>
      <c r="B593" s="452" t="s">
        <v>422</v>
      </c>
      <c r="C593" s="452" t="s">
        <v>423</v>
      </c>
      <c r="D593" s="452" t="s">
        <v>424</v>
      </c>
      <c r="E593" s="488"/>
      <c r="F593" s="314"/>
      <c r="G593"/>
    </row>
    <row r="594" spans="1:7" ht="13.8" x14ac:dyDescent="0.25">
      <c r="A594" s="496" t="s">
        <v>435</v>
      </c>
      <c r="B594" s="497">
        <f>B583</f>
        <v>264774899.96999994</v>
      </c>
      <c r="C594" s="497">
        <f>C583</f>
        <v>307567025.83000004</v>
      </c>
      <c r="D594" s="497">
        <f>C594-B594</f>
        <v>42792125.860000104</v>
      </c>
      <c r="E594" s="486"/>
      <c r="F594" s="314"/>
    </row>
    <row r="595" spans="1:7" ht="13.8" x14ac:dyDescent="0.25">
      <c r="A595" s="498" t="s">
        <v>436</v>
      </c>
      <c r="B595" s="499">
        <v>123069391.69366001</v>
      </c>
      <c r="C595" s="500">
        <f>SUM(C585:C589)-SUM(E585:E589)</f>
        <v>159657964.85279462</v>
      </c>
      <c r="D595" s="500">
        <f>C595-B595</f>
        <v>36588573.159134611</v>
      </c>
      <c r="E595" s="486"/>
      <c r="F595" s="314"/>
    </row>
    <row r="596" spans="1:7" ht="13.8" x14ac:dyDescent="0.25">
      <c r="A596" s="501" t="s">
        <v>437</v>
      </c>
      <c r="B596" s="502">
        <f>B594-B595</f>
        <v>141705508.27633995</v>
      </c>
      <c r="C596" s="502">
        <f>C594-C595</f>
        <v>147909060.97720543</v>
      </c>
      <c r="D596" s="502">
        <f>D594-D595</f>
        <v>6203552.7008654922</v>
      </c>
      <c r="E596" s="486"/>
      <c r="F596" s="314"/>
    </row>
    <row r="597" spans="1:7" ht="14.4" thickBot="1" x14ac:dyDescent="0.3">
      <c r="A597" s="498" t="s">
        <v>438</v>
      </c>
      <c r="B597" s="503">
        <v>224233.20634</v>
      </c>
      <c r="C597" s="504">
        <f>E587+E586</f>
        <v>2170591.9272054145</v>
      </c>
      <c r="D597" s="504">
        <f>C597-B597</f>
        <v>1946358.7208654145</v>
      </c>
      <c r="E597" s="486"/>
      <c r="F597" s="314"/>
    </row>
    <row r="598" spans="1:7" ht="14.4" thickBot="1" x14ac:dyDescent="0.3">
      <c r="A598" s="505" t="s">
        <v>428</v>
      </c>
      <c r="B598" s="506">
        <f>B596-B597</f>
        <v>141481275.06999996</v>
      </c>
      <c r="C598" s="506">
        <f>C596-C597</f>
        <v>145738469.05000001</v>
      </c>
      <c r="D598" s="506">
        <f>D596-D597</f>
        <v>4257193.9800000777</v>
      </c>
      <c r="E598" s="486"/>
      <c r="F598" s="314"/>
    </row>
    <row r="599" spans="1:7" ht="13.8" x14ac:dyDescent="0.25">
      <c r="A599" s="507" t="s">
        <v>439</v>
      </c>
      <c r="B599" s="486"/>
      <c r="C599" s="486"/>
      <c r="D599" s="486"/>
      <c r="E599" s="486"/>
      <c r="F599" s="314"/>
    </row>
    <row r="600" spans="1:7" ht="13.8" x14ac:dyDescent="0.25">
      <c r="A600" s="507" t="s">
        <v>440</v>
      </c>
      <c r="B600" s="191"/>
      <c r="C600" s="191"/>
      <c r="D600" s="191"/>
      <c r="E600" s="192"/>
      <c r="F600" s="314"/>
    </row>
    <row r="601" spans="1:7" ht="14.4" thickBot="1" x14ac:dyDescent="0.3">
      <c r="A601" s="508"/>
      <c r="B601" s="191"/>
      <c r="C601" s="191"/>
      <c r="D601" s="191"/>
      <c r="E601" s="192"/>
      <c r="F601" s="314"/>
    </row>
    <row r="602" spans="1:7" ht="15" thickBot="1" x14ac:dyDescent="0.35">
      <c r="A602" s="509"/>
      <c r="B602" s="510" t="s">
        <v>441</v>
      </c>
      <c r="C602" s="511"/>
      <c r="D602" s="511"/>
      <c r="E602" s="344"/>
      <c r="F602" s="71"/>
    </row>
    <row r="603" spans="1:7" ht="14.4" x14ac:dyDescent="0.3">
      <c r="A603" s="512" t="s">
        <v>428</v>
      </c>
      <c r="B603" s="513">
        <f t="shared" ref="B603:B608" si="6">F584</f>
        <v>0.47384295717887942</v>
      </c>
      <c r="C603" s="511"/>
      <c r="D603" s="511"/>
      <c r="E603" s="344"/>
      <c r="F603" s="71"/>
    </row>
    <row r="604" spans="1:7" ht="14.4" x14ac:dyDescent="0.3">
      <c r="A604" s="514" t="s">
        <v>429</v>
      </c>
      <c r="B604" s="513">
        <f t="shared" si="6"/>
        <v>4.6915857449477349E-2</v>
      </c>
      <c r="C604" s="511"/>
      <c r="D604" s="511"/>
      <c r="E604" s="344"/>
      <c r="F604" s="71"/>
    </row>
    <row r="605" spans="1:7" ht="14.4" x14ac:dyDescent="0.3">
      <c r="A605" s="514" t="s">
        <v>442</v>
      </c>
      <c r="B605" s="513">
        <f t="shared" si="6"/>
        <v>0.12761224485648889</v>
      </c>
      <c r="C605" s="511"/>
      <c r="D605" s="511"/>
      <c r="E605" s="344"/>
      <c r="F605" s="71"/>
    </row>
    <row r="606" spans="1:7" ht="14.4" x14ac:dyDescent="0.3">
      <c r="A606" s="514" t="s">
        <v>431</v>
      </c>
      <c r="B606" s="513">
        <f t="shared" si="6"/>
        <v>4.4918683538059685E-3</v>
      </c>
      <c r="C606" s="511"/>
      <c r="D606" s="511"/>
      <c r="E606" s="344"/>
      <c r="F606" s="515"/>
    </row>
    <row r="607" spans="1:7" ht="14.4" x14ac:dyDescent="0.3">
      <c r="A607" s="514" t="s">
        <v>432</v>
      </c>
      <c r="B607" s="513">
        <f t="shared" si="6"/>
        <v>4.8112834788015216E-2</v>
      </c>
      <c r="C607" s="511"/>
      <c r="D607" s="511"/>
      <c r="E607" s="344"/>
      <c r="F607" s="71"/>
    </row>
    <row r="608" spans="1:7" ht="15" thickBot="1" x14ac:dyDescent="0.35">
      <c r="A608" s="516" t="s">
        <v>433</v>
      </c>
      <c r="B608" s="517">
        <f t="shared" si="6"/>
        <v>0.29902423737333311</v>
      </c>
      <c r="C608" s="511"/>
      <c r="D608" s="511"/>
      <c r="E608" s="344"/>
      <c r="F608" s="71"/>
    </row>
    <row r="609" spans="1:7" ht="15" thickBot="1" x14ac:dyDescent="0.35">
      <c r="A609" s="518"/>
      <c r="B609" s="519">
        <f>SUM(B603:B608)</f>
        <v>1</v>
      </c>
      <c r="C609" s="520"/>
      <c r="D609" s="520"/>
      <c r="E609" s="344"/>
      <c r="F609" s="515"/>
    </row>
    <row r="610" spans="1:7" ht="15.6" thickTop="1" thickBot="1" x14ac:dyDescent="0.35">
      <c r="A610" s="518"/>
      <c r="B610" s="521"/>
      <c r="C610" s="520"/>
      <c r="D610" s="520"/>
      <c r="E610" s="344"/>
      <c r="F610" s="71"/>
    </row>
    <row r="611" spans="1:7" ht="17.399999999999999" thickBot="1" x14ac:dyDescent="0.35">
      <c r="A611" s="662" t="s">
        <v>443</v>
      </c>
      <c r="B611" s="663"/>
      <c r="C611" s="663"/>
      <c r="D611" s="663"/>
      <c r="E611" s="663"/>
      <c r="F611" s="664"/>
    </row>
    <row r="612" spans="1:7" ht="28.2" thickBot="1" x14ac:dyDescent="0.3">
      <c r="A612" s="522" t="s">
        <v>444</v>
      </c>
      <c r="B612" s="523" t="s">
        <v>445</v>
      </c>
      <c r="C612" s="524" t="s">
        <v>446</v>
      </c>
      <c r="D612" s="243" t="s">
        <v>447</v>
      </c>
      <c r="E612" s="525" t="s">
        <v>448</v>
      </c>
      <c r="F612" s="525" t="s">
        <v>449</v>
      </c>
    </row>
    <row r="613" spans="1:7" ht="13.8" thickBot="1" x14ac:dyDescent="0.3">
      <c r="A613" s="526">
        <f>-C468-C469</f>
        <v>3</v>
      </c>
      <c r="B613" s="527">
        <f>E613/D29</f>
        <v>3.0426012016281463E-5</v>
      </c>
      <c r="C613" s="528">
        <v>1372986.2200000002</v>
      </c>
      <c r="D613" s="528">
        <f>C613-E613</f>
        <v>1240079.2300000002</v>
      </c>
      <c r="E613" s="528">
        <v>132906.99</v>
      </c>
      <c r="F613" s="529">
        <f>IFERROR(E613/C613,0)</f>
        <v>9.6801401255141487E-2</v>
      </c>
      <c r="G613"/>
    </row>
    <row r="614" spans="1:7" ht="14.4" thickBot="1" x14ac:dyDescent="0.3">
      <c r="A614" s="530"/>
      <c r="B614" s="531"/>
      <c r="C614" s="532"/>
      <c r="D614" s="532"/>
      <c r="E614" s="532"/>
      <c r="F614" s="71"/>
      <c r="G614"/>
    </row>
    <row r="615" spans="1:7" ht="28.2" thickBot="1" x14ac:dyDescent="0.3">
      <c r="A615" s="522" t="s">
        <v>450</v>
      </c>
      <c r="B615" s="522" t="s">
        <v>451</v>
      </c>
      <c r="C615" s="533" t="s">
        <v>452</v>
      </c>
      <c r="D615" s="524" t="s">
        <v>453</v>
      </c>
      <c r="E615" s="534" t="s">
        <v>454</v>
      </c>
      <c r="F615" s="314"/>
      <c r="G615"/>
    </row>
    <row r="616" spans="1:7" ht="14.4" thickBot="1" x14ac:dyDescent="0.3">
      <c r="A616" s="535">
        <v>1757738.4822396473</v>
      </c>
      <c r="B616" s="536">
        <v>27</v>
      </c>
      <c r="C616" s="537">
        <f>A616/D27</f>
        <v>3.5423991983870359E-4</v>
      </c>
      <c r="D616" s="528">
        <v>9686663.2300000004</v>
      </c>
      <c r="E616" s="538">
        <f>IFERROR(A616/D616,0)</f>
        <v>0.18145964616544713</v>
      </c>
      <c r="F616" s="71"/>
      <c r="G616"/>
    </row>
    <row r="617" spans="1:7" ht="14.4" thickBot="1" x14ac:dyDescent="0.3">
      <c r="A617" s="539"/>
      <c r="B617" s="540"/>
      <c r="C617" s="532"/>
      <c r="D617" s="532"/>
      <c r="E617" s="532"/>
      <c r="F617" s="71"/>
      <c r="G617"/>
    </row>
    <row r="618" spans="1:7" ht="28.2" thickBot="1" x14ac:dyDescent="0.3">
      <c r="A618" s="522" t="s">
        <v>455</v>
      </c>
      <c r="B618" s="522" t="s">
        <v>456</v>
      </c>
      <c r="C618" s="522" t="s">
        <v>457</v>
      </c>
      <c r="D618" s="533" t="s">
        <v>458</v>
      </c>
      <c r="E618" s="533" t="s">
        <v>452</v>
      </c>
      <c r="F618" s="534" t="s">
        <v>454</v>
      </c>
    </row>
    <row r="619" spans="1:7" ht="13.8" thickBot="1" x14ac:dyDescent="0.3">
      <c r="A619" s="541">
        <f>D653</f>
        <v>83825101.369999975</v>
      </c>
      <c r="B619" s="542">
        <f>D652</f>
        <v>148</v>
      </c>
      <c r="C619" s="541">
        <v>945728.09863299993</v>
      </c>
      <c r="D619" s="542">
        <f>B619</f>
        <v>148</v>
      </c>
      <c r="E619" s="543">
        <f>C619/D27</f>
        <v>1.9059413515376861E-4</v>
      </c>
      <c r="F619" s="543">
        <f>C619/A619</f>
        <v>1.1282158723060787E-2</v>
      </c>
    </row>
    <row r="620" spans="1:7" ht="13.8" x14ac:dyDescent="0.25">
      <c r="A620" s="544" t="s">
        <v>459</v>
      </c>
      <c r="B620" s="70"/>
      <c r="C620" s="70"/>
      <c r="D620" s="70"/>
      <c r="E620" s="344"/>
      <c r="F620" s="71"/>
    </row>
    <row r="621" spans="1:7" ht="14.4" thickBot="1" x14ac:dyDescent="0.3">
      <c r="A621" s="544" t="s">
        <v>460</v>
      </c>
      <c r="B621" s="70"/>
      <c r="C621" s="70"/>
      <c r="D621" s="70"/>
      <c r="E621" s="344"/>
      <c r="F621" s="71"/>
    </row>
    <row r="622" spans="1:7" ht="17.399999999999999" thickBot="1" x14ac:dyDescent="0.35">
      <c r="A622" s="662" t="s">
        <v>461</v>
      </c>
      <c r="B622" s="663"/>
      <c r="C622" s="663"/>
      <c r="D622" s="663"/>
      <c r="E622" s="663"/>
      <c r="F622" s="664"/>
    </row>
    <row r="623" spans="1:7" ht="14.4" thickBot="1" x14ac:dyDescent="0.3">
      <c r="A623" s="765" t="s">
        <v>462</v>
      </c>
      <c r="B623" s="766"/>
      <c r="C623" s="766"/>
      <c r="D623" s="766"/>
      <c r="E623" s="766"/>
      <c r="F623" s="767"/>
    </row>
    <row r="624" spans="1:7" ht="13.8" thickBot="1" x14ac:dyDescent="0.3">
      <c r="A624" s="545" t="s">
        <v>463</v>
      </c>
      <c r="B624" s="545" t="s">
        <v>464</v>
      </c>
      <c r="C624" s="545" t="s">
        <v>465</v>
      </c>
      <c r="D624" s="545" t="s">
        <v>466</v>
      </c>
      <c r="E624" s="545" t="s">
        <v>467</v>
      </c>
      <c r="F624" s="545" t="s">
        <v>468</v>
      </c>
    </row>
    <row r="625" spans="1:6" ht="13.8" thickBot="1" x14ac:dyDescent="0.3">
      <c r="A625" s="546">
        <v>9.057921761466925E-2</v>
      </c>
      <c r="B625" s="547">
        <v>8.9017516909697281E-2</v>
      </c>
      <c r="C625" s="546">
        <v>9.3715654562837036E-2</v>
      </c>
      <c r="D625" s="546">
        <v>0.11078681158753156</v>
      </c>
      <c r="E625" s="546">
        <v>7.1690834823702199E-2</v>
      </c>
      <c r="F625" s="546">
        <v>0.11274800026757903</v>
      </c>
    </row>
    <row r="626" spans="1:6" ht="13.8" thickBot="1" x14ac:dyDescent="0.3">
      <c r="A626" s="545" t="s">
        <v>469</v>
      </c>
      <c r="B626" s="545" t="s">
        <v>470</v>
      </c>
      <c r="C626" s="545" t="s">
        <v>471</v>
      </c>
      <c r="D626" s="545" t="s">
        <v>472</v>
      </c>
      <c r="E626" s="545" t="s">
        <v>473</v>
      </c>
      <c r="F626" s="545" t="s">
        <v>474</v>
      </c>
    </row>
    <row r="627" spans="1:6" ht="13.8" thickBot="1" x14ac:dyDescent="0.3">
      <c r="A627" s="546">
        <v>0.12509652483968892</v>
      </c>
      <c r="B627" s="546">
        <v>0.10695330621191801</v>
      </c>
      <c r="C627" s="546">
        <v>9.6892060571692751E-2</v>
      </c>
      <c r="D627" s="546">
        <v>8.8683199302331039E-2</v>
      </c>
      <c r="E627" s="546">
        <v>8.9901542920036714E-2</v>
      </c>
      <c r="F627" s="547">
        <v>0.13062159865745138</v>
      </c>
    </row>
    <row r="628" spans="1:6" ht="13.8" thickBot="1" x14ac:dyDescent="0.3">
      <c r="A628" s="545" t="s">
        <v>475</v>
      </c>
      <c r="B628" s="548"/>
      <c r="C628" s="548"/>
      <c r="D628" s="548"/>
      <c r="E628" s="548"/>
      <c r="F628" s="549"/>
    </row>
    <row r="629" spans="1:6" ht="13.8" thickBot="1" x14ac:dyDescent="0.3">
      <c r="A629" s="546">
        <v>0.13666024142137223</v>
      </c>
      <c r="B629" s="548"/>
      <c r="C629" s="548"/>
      <c r="D629" s="548"/>
      <c r="E629" s="548"/>
      <c r="F629" s="550"/>
    </row>
    <row r="630" spans="1:6" ht="14.4" thickBot="1" x14ac:dyDescent="0.3">
      <c r="A630" s="551"/>
      <c r="B630" s="552"/>
      <c r="C630" s="552"/>
      <c r="D630" s="552"/>
      <c r="E630" s="553"/>
      <c r="F630" s="554"/>
    </row>
    <row r="631" spans="1:6" ht="14.4" thickBot="1" x14ac:dyDescent="0.3">
      <c r="A631" s="765" t="s">
        <v>476</v>
      </c>
      <c r="B631" s="766"/>
      <c r="C631" s="766"/>
      <c r="D631" s="766"/>
      <c r="E631" s="766"/>
      <c r="F631" s="767"/>
    </row>
    <row r="632" spans="1:6" ht="13.8" thickBot="1" x14ac:dyDescent="0.3">
      <c r="A632" s="545" t="s">
        <v>463</v>
      </c>
      <c r="B632" s="545" t="s">
        <v>464</v>
      </c>
      <c r="C632" s="545" t="s">
        <v>465</v>
      </c>
      <c r="D632" s="545" t="s">
        <v>466</v>
      </c>
      <c r="E632" s="545" t="s">
        <v>467</v>
      </c>
      <c r="F632" s="545" t="s">
        <v>468</v>
      </c>
    </row>
    <row r="633" spans="1:6" ht="13.8" thickBot="1" x14ac:dyDescent="0.3">
      <c r="A633" s="555">
        <v>0.11334833218405549</v>
      </c>
      <c r="B633" s="547">
        <v>0.13684736183136448</v>
      </c>
      <c r="C633" s="547">
        <v>0.14414857439073681</v>
      </c>
      <c r="D633" s="546">
        <v>0.15224416462899315</v>
      </c>
      <c r="E633" s="546">
        <v>0.11980734017043704</v>
      </c>
      <c r="F633" s="546">
        <v>0.1529762392319578</v>
      </c>
    </row>
    <row r="634" spans="1:6" ht="13.8" thickBot="1" x14ac:dyDescent="0.3">
      <c r="A634" s="545" t="s">
        <v>469</v>
      </c>
      <c r="B634" s="545" t="s">
        <v>470</v>
      </c>
      <c r="C634" s="545" t="s">
        <v>471</v>
      </c>
      <c r="D634" s="545" t="s">
        <v>472</v>
      </c>
      <c r="E634" s="545" t="s">
        <v>473</v>
      </c>
      <c r="F634" s="545" t="s">
        <v>474</v>
      </c>
    </row>
    <row r="635" spans="1:6" ht="13.8" thickBot="1" x14ac:dyDescent="0.3">
      <c r="A635" s="546">
        <v>0.16436303231327065</v>
      </c>
      <c r="B635" s="546">
        <v>0.14107412037593103</v>
      </c>
      <c r="C635" s="546">
        <v>0.13207900427354868</v>
      </c>
      <c r="D635" s="546">
        <v>0.12260887643105389</v>
      </c>
      <c r="E635" s="546">
        <v>0.12224943193413662</v>
      </c>
      <c r="F635" s="547">
        <v>0.16003773427081436</v>
      </c>
    </row>
    <row r="636" spans="1:6" ht="14.4" thickBot="1" x14ac:dyDescent="0.3">
      <c r="A636" s="545" t="s">
        <v>475</v>
      </c>
      <c r="B636" s="556"/>
      <c r="C636" s="556"/>
      <c r="D636" s="556"/>
      <c r="E636" s="557"/>
      <c r="F636" s="558"/>
    </row>
    <row r="637" spans="1:6" ht="14.4" thickBot="1" x14ac:dyDescent="0.3">
      <c r="A637" s="546">
        <v>0.17265651682278549</v>
      </c>
      <c r="B637" s="556"/>
      <c r="C637" s="556"/>
      <c r="D637" s="556"/>
      <c r="E637" s="557"/>
      <c r="F637" s="558"/>
    </row>
    <row r="638" spans="1:6" ht="13.8" x14ac:dyDescent="0.25">
      <c r="A638" s="544" t="s">
        <v>477</v>
      </c>
      <c r="B638" s="556"/>
      <c r="C638" s="556"/>
      <c r="D638" s="556"/>
      <c r="E638" s="344"/>
      <c r="F638" s="314"/>
    </row>
    <row r="639" spans="1:6" ht="13.8" x14ac:dyDescent="0.25">
      <c r="A639" s="544" t="s">
        <v>478</v>
      </c>
      <c r="B639" s="556"/>
      <c r="C639" s="556"/>
      <c r="D639" s="556"/>
      <c r="E639" s="344"/>
      <c r="F639" s="314"/>
    </row>
    <row r="640" spans="1:6" ht="14.4" thickBot="1" x14ac:dyDescent="0.3">
      <c r="A640" s="544"/>
      <c r="B640" s="556"/>
      <c r="C640" s="556"/>
      <c r="D640" s="556"/>
      <c r="E640" s="344"/>
      <c r="F640" s="314"/>
    </row>
    <row r="641" spans="1:8" ht="17.399999999999999" thickBot="1" x14ac:dyDescent="0.35">
      <c r="A641" s="768" t="s">
        <v>479</v>
      </c>
      <c r="B641" s="769"/>
      <c r="C641" s="769"/>
      <c r="D641" s="770"/>
      <c r="E641" s="344"/>
      <c r="F641" s="314"/>
      <c r="G641"/>
    </row>
    <row r="642" spans="1:8" ht="14.4" thickBot="1" x14ac:dyDescent="0.3">
      <c r="A642" s="771" t="s">
        <v>480</v>
      </c>
      <c r="B642" s="772"/>
      <c r="C642" s="772"/>
      <c r="D642" s="773"/>
      <c r="E642" s="344"/>
      <c r="F642" s="314"/>
    </row>
    <row r="643" spans="1:8" ht="14.4" thickBot="1" x14ac:dyDescent="0.3">
      <c r="A643" s="559"/>
      <c r="B643" s="560"/>
      <c r="C643" s="560" t="s">
        <v>481</v>
      </c>
      <c r="D643" s="561" t="s">
        <v>482</v>
      </c>
      <c r="E643" s="562"/>
      <c r="F643" s="314"/>
    </row>
    <row r="644" spans="1:8" ht="13.8" x14ac:dyDescent="0.25">
      <c r="A644" s="774" t="s">
        <v>483</v>
      </c>
      <c r="B644" s="775"/>
      <c r="C644" s="563">
        <v>3</v>
      </c>
      <c r="D644" s="564">
        <v>32</v>
      </c>
      <c r="E644" s="565"/>
      <c r="F644" s="314"/>
      <c r="H644" s="566"/>
    </row>
    <row r="645" spans="1:8" ht="13.8" customHeight="1" x14ac:dyDescent="0.25">
      <c r="A645" s="776" t="s">
        <v>484</v>
      </c>
      <c r="B645" s="777"/>
      <c r="C645" s="567">
        <v>2339343.06</v>
      </c>
      <c r="D645" s="568">
        <v>25489135.030000001</v>
      </c>
      <c r="E645" s="569"/>
      <c r="F645" s="314"/>
      <c r="H645" s="566"/>
    </row>
    <row r="646" spans="1:8" ht="13.95" customHeight="1" x14ac:dyDescent="0.25">
      <c r="A646" s="776" t="s">
        <v>485</v>
      </c>
      <c r="B646" s="777"/>
      <c r="C646" s="567">
        <v>2339343.06</v>
      </c>
      <c r="D646" s="568">
        <v>25489135.030000001</v>
      </c>
      <c r="E646" s="569"/>
      <c r="F646" s="314"/>
      <c r="H646" s="566"/>
    </row>
    <row r="647" spans="1:8" ht="13.95" customHeight="1" thickBot="1" x14ac:dyDescent="0.3">
      <c r="A647" s="778" t="s">
        <v>486</v>
      </c>
      <c r="B647" s="779"/>
      <c r="C647" s="570" t="s">
        <v>487</v>
      </c>
      <c r="D647" s="571" t="s">
        <v>487</v>
      </c>
      <c r="E647" s="572"/>
      <c r="F647" s="314"/>
      <c r="H647" s="566"/>
    </row>
    <row r="648" spans="1:8" ht="13.8" x14ac:dyDescent="0.25">
      <c r="A648" s="774" t="s">
        <v>488</v>
      </c>
      <c r="B648" s="775"/>
      <c r="C648" s="573">
        <v>2</v>
      </c>
      <c r="D648" s="574">
        <v>218</v>
      </c>
      <c r="E648" s="575"/>
      <c r="F648" s="314"/>
      <c r="H648" s="566"/>
    </row>
    <row r="649" spans="1:8" ht="13.8" customHeight="1" x14ac:dyDescent="0.25">
      <c r="A649" s="776" t="s">
        <v>489</v>
      </c>
      <c r="B649" s="777"/>
      <c r="C649" s="576">
        <v>9570190.0900000241</v>
      </c>
      <c r="D649" s="568">
        <v>206486349.05999994</v>
      </c>
      <c r="E649" s="569"/>
      <c r="F649" s="314"/>
      <c r="H649" s="566"/>
    </row>
    <row r="650" spans="1:8" ht="13.95" customHeight="1" x14ac:dyDescent="0.25">
      <c r="A650" s="776" t="s">
        <v>490</v>
      </c>
      <c r="B650" s="777"/>
      <c r="C650" s="576">
        <v>9570190.0900000241</v>
      </c>
      <c r="D650" s="568">
        <v>206486349.05999994</v>
      </c>
      <c r="E650" s="569"/>
      <c r="F650" s="314"/>
      <c r="H650" s="566"/>
    </row>
    <row r="651" spans="1:8" ht="13.95" customHeight="1" thickBot="1" x14ac:dyDescent="0.3">
      <c r="A651" s="778" t="s">
        <v>486</v>
      </c>
      <c r="B651" s="779"/>
      <c r="C651" s="570" t="s">
        <v>491</v>
      </c>
      <c r="D651" s="571" t="s">
        <v>491</v>
      </c>
      <c r="E651" s="572"/>
      <c r="F651" s="577"/>
      <c r="H651" s="566"/>
    </row>
    <row r="652" spans="1:8" ht="13.8" x14ac:dyDescent="0.25">
      <c r="A652" s="774" t="s">
        <v>483</v>
      </c>
      <c r="B652" s="775"/>
      <c r="C652" s="563">
        <v>62</v>
      </c>
      <c r="D652" s="564">
        <v>148</v>
      </c>
      <c r="E652" s="578"/>
      <c r="F652" s="314"/>
      <c r="H652" s="566"/>
    </row>
    <row r="653" spans="1:8" ht="13.8" customHeight="1" x14ac:dyDescent="0.25">
      <c r="A653" s="776" t="s">
        <v>492</v>
      </c>
      <c r="B653" s="777"/>
      <c r="C653" s="567">
        <v>31615668.329999987</v>
      </c>
      <c r="D653" s="568">
        <v>83825101.369999975</v>
      </c>
      <c r="E653" s="344"/>
      <c r="F653" s="314"/>
      <c r="H653" s="566"/>
    </row>
    <row r="654" spans="1:8" ht="13.95" customHeight="1" x14ac:dyDescent="0.25">
      <c r="A654" s="776" t="s">
        <v>485</v>
      </c>
      <c r="B654" s="777"/>
      <c r="C654" s="579">
        <v>30431419.448223446</v>
      </c>
      <c r="D654" s="568">
        <v>82052264.585930437</v>
      </c>
      <c r="E654" s="344"/>
      <c r="F654" s="314"/>
      <c r="H654" s="566"/>
    </row>
    <row r="655" spans="1:8" ht="13.95" customHeight="1" thickBot="1" x14ac:dyDescent="0.3">
      <c r="A655" s="778" t="s">
        <v>486</v>
      </c>
      <c r="B655" s="779"/>
      <c r="C655" s="571" t="s">
        <v>493</v>
      </c>
      <c r="D655" s="571" t="s">
        <v>493</v>
      </c>
      <c r="E655" s="344"/>
      <c r="F655" s="314"/>
      <c r="H655" s="566"/>
    </row>
    <row r="656" spans="1:8" ht="14.4" thickBot="1" x14ac:dyDescent="0.3">
      <c r="A656" s="580" t="s">
        <v>494</v>
      </c>
      <c r="B656" s="581"/>
      <c r="C656" s="582">
        <v>67</v>
      </c>
      <c r="D656" s="583">
        <v>398</v>
      </c>
      <c r="E656" s="344"/>
      <c r="F656" s="314"/>
      <c r="H656" s="566"/>
    </row>
    <row r="657" spans="1:8" ht="14.4" thickBot="1" x14ac:dyDescent="0.3">
      <c r="A657" s="584" t="s">
        <v>495</v>
      </c>
      <c r="B657" s="585"/>
      <c r="C657" s="586">
        <v>43525201.480000012</v>
      </c>
      <c r="D657" s="586">
        <v>315800585.45999992</v>
      </c>
      <c r="E657" s="344"/>
      <c r="F657" s="314"/>
      <c r="H657" s="566"/>
    </row>
    <row r="658" spans="1:8" ht="14.4" x14ac:dyDescent="0.3">
      <c r="A658" s="587" t="s">
        <v>496</v>
      </c>
      <c r="B658" s="587"/>
      <c r="C658" s="587"/>
      <c r="D658" s="587"/>
      <c r="E658" s="344"/>
      <c r="F658" s="314"/>
    </row>
    <row r="659" spans="1:8" ht="14.4" x14ac:dyDescent="0.3">
      <c r="A659" s="587" t="s">
        <v>497</v>
      </c>
      <c r="B659" s="587"/>
      <c r="C659" s="587"/>
      <c r="D659" s="587"/>
      <c r="E659" s="344"/>
      <c r="F659" s="314"/>
    </row>
    <row r="660" spans="1:8" ht="14.4" thickBot="1" x14ac:dyDescent="0.3">
      <c r="A660" s="544"/>
      <c r="B660" s="556"/>
      <c r="C660" s="556"/>
      <c r="D660" s="556"/>
      <c r="E660" s="344" t="s">
        <v>209</v>
      </c>
      <c r="F660" s="314"/>
    </row>
    <row r="661" spans="1:8" ht="17.399999999999999" thickBot="1" x14ac:dyDescent="0.35">
      <c r="A661" s="662" t="s">
        <v>498</v>
      </c>
      <c r="B661" s="663"/>
      <c r="C661" s="663"/>
      <c r="D661" s="663"/>
      <c r="E661" s="663"/>
      <c r="F661" s="664"/>
    </row>
    <row r="662" spans="1:8" ht="14.4" thickBot="1" x14ac:dyDescent="0.3">
      <c r="A662" s="456" t="s">
        <v>499</v>
      </c>
      <c r="B662" s="456" t="s">
        <v>500</v>
      </c>
      <c r="C662" s="456" t="s">
        <v>501</v>
      </c>
      <c r="D662" s="456" t="s">
        <v>408</v>
      </c>
      <c r="E662" s="456" t="s">
        <v>502</v>
      </c>
      <c r="F662" s="314"/>
      <c r="G662" s="588"/>
    </row>
    <row r="663" spans="1:8" ht="13.8" x14ac:dyDescent="0.25">
      <c r="A663" s="589" t="s">
        <v>503</v>
      </c>
      <c r="B663" s="590">
        <v>14910176</v>
      </c>
      <c r="C663" s="591">
        <f>B663/$B$667</f>
        <v>3.4889493875295357E-3</v>
      </c>
      <c r="D663" s="592">
        <v>15</v>
      </c>
      <c r="E663" s="593">
        <f>D663/$D$667</f>
        <v>2.4011525532255484E-3</v>
      </c>
      <c r="F663" s="314"/>
    </row>
    <row r="664" spans="1:8" ht="13.8" x14ac:dyDescent="0.25">
      <c r="A664" s="589" t="s">
        <v>504</v>
      </c>
      <c r="B664" s="590">
        <v>758594908</v>
      </c>
      <c r="C664" s="591">
        <f>B664/$B$667</f>
        <v>0.17750959074189496</v>
      </c>
      <c r="D664" s="592">
        <v>1015</v>
      </c>
      <c r="E664" s="593">
        <f>D664/$D$667</f>
        <v>0.16247798943492878</v>
      </c>
      <c r="F664" s="314"/>
    </row>
    <row r="665" spans="1:8" ht="13.8" x14ac:dyDescent="0.25">
      <c r="A665" s="589" t="s">
        <v>505</v>
      </c>
      <c r="B665" s="590">
        <v>558000560</v>
      </c>
      <c r="C665" s="591">
        <f>B665/$B$667</f>
        <v>0.13057094108433984</v>
      </c>
      <c r="D665" s="592">
        <v>742</v>
      </c>
      <c r="E665" s="593">
        <f>D665/$D$667</f>
        <v>0.11877701296622378</v>
      </c>
      <c r="F665" s="314"/>
    </row>
    <row r="666" spans="1:8" ht="14.4" thickBot="1" x14ac:dyDescent="0.3">
      <c r="A666" s="589" t="s">
        <v>506</v>
      </c>
      <c r="B666" s="590">
        <v>2942037577</v>
      </c>
      <c r="C666" s="591">
        <f>B666/$B$667</f>
        <v>0.68843051902023356</v>
      </c>
      <c r="D666" s="592">
        <v>4475</v>
      </c>
      <c r="E666" s="593">
        <f>D666/$D$667</f>
        <v>0.71634384504562187</v>
      </c>
      <c r="F666" s="314"/>
      <c r="H666" s="594"/>
    </row>
    <row r="667" spans="1:8" ht="14.4" thickBot="1" x14ac:dyDescent="0.3">
      <c r="A667" s="595" t="s">
        <v>507</v>
      </c>
      <c r="B667" s="596">
        <v>4273543220</v>
      </c>
      <c r="C667" s="597">
        <f>SUM(C663:C666)</f>
        <v>1.0000000002339979</v>
      </c>
      <c r="D667" s="598">
        <f>SUM(D663:D666)</f>
        <v>6247</v>
      </c>
      <c r="E667" s="599">
        <f>SUM(E663:E666)</f>
        <v>1</v>
      </c>
      <c r="F667" s="314"/>
    </row>
    <row r="668" spans="1:8" ht="14.4" thickBot="1" x14ac:dyDescent="0.3">
      <c r="A668" s="508"/>
      <c r="B668" s="191"/>
      <c r="C668" s="191"/>
      <c r="D668" s="191"/>
      <c r="E668" s="192"/>
      <c r="F668" s="314"/>
      <c r="H668" s="600"/>
    </row>
    <row r="669" spans="1:8" ht="14.4" thickBot="1" x14ac:dyDescent="0.3">
      <c r="A669" s="601" t="s">
        <v>508</v>
      </c>
      <c r="B669" s="601" t="s">
        <v>500</v>
      </c>
      <c r="C669" s="602" t="s">
        <v>501</v>
      </c>
      <c r="D669" s="602" t="s">
        <v>408</v>
      </c>
      <c r="E669" s="603" t="s">
        <v>502</v>
      </c>
      <c r="F669" s="314"/>
    </row>
    <row r="670" spans="1:8" ht="13.8" x14ac:dyDescent="0.25">
      <c r="A670" s="604" t="s">
        <v>509</v>
      </c>
      <c r="B670" s="605">
        <v>231475311</v>
      </c>
      <c r="C670" s="591">
        <f>B670/$B$679</f>
        <v>5.4164729144824231E-2</v>
      </c>
      <c r="D670" s="592">
        <v>452</v>
      </c>
      <c r="E670" s="606">
        <f>D670/$D$679</f>
        <v>7.2354730270529855E-2</v>
      </c>
      <c r="F670" s="314"/>
    </row>
    <row r="671" spans="1:8" ht="13.8" x14ac:dyDescent="0.25">
      <c r="A671" s="589" t="s">
        <v>510</v>
      </c>
      <c r="B671" s="590">
        <v>133848730</v>
      </c>
      <c r="C671" s="591">
        <f t="shared" ref="C671:C678" si="7">B671/$B$679</f>
        <v>3.1320317382913937E-2</v>
      </c>
      <c r="D671" s="592">
        <v>238</v>
      </c>
      <c r="E671" s="593">
        <f t="shared" ref="E671:E678" si="8">D671/$D$679</f>
        <v>3.8098287177845365E-2</v>
      </c>
      <c r="F671" s="314"/>
    </row>
    <row r="672" spans="1:8" ht="13.8" x14ac:dyDescent="0.25">
      <c r="A672" s="589" t="s">
        <v>511</v>
      </c>
      <c r="B672" s="590">
        <v>1846919349</v>
      </c>
      <c r="C672" s="591">
        <f t="shared" si="7"/>
        <v>0.43217518904605812</v>
      </c>
      <c r="D672" s="592">
        <v>2712</v>
      </c>
      <c r="E672" s="593">
        <f t="shared" si="8"/>
        <v>0.43412838162317913</v>
      </c>
      <c r="F672" s="314"/>
    </row>
    <row r="673" spans="1:6" ht="13.8" x14ac:dyDescent="0.25">
      <c r="A673" s="589" t="s">
        <v>512</v>
      </c>
      <c r="B673" s="590">
        <v>575981416</v>
      </c>
      <c r="C673" s="591">
        <f t="shared" si="7"/>
        <v>0.13477842304353715</v>
      </c>
      <c r="D673" s="592">
        <v>845</v>
      </c>
      <c r="E673" s="593">
        <f t="shared" si="8"/>
        <v>0.13526492716503921</v>
      </c>
      <c r="F673" s="314"/>
    </row>
    <row r="674" spans="1:6" ht="13.8" x14ac:dyDescent="0.25">
      <c r="A674" s="607" t="s">
        <v>513</v>
      </c>
      <c r="B674" s="590">
        <v>58607436</v>
      </c>
      <c r="C674" s="591">
        <f t="shared" si="7"/>
        <v>1.3714015041598198E-2</v>
      </c>
      <c r="D674" s="592">
        <v>81</v>
      </c>
      <c r="E674" s="593">
        <f t="shared" si="8"/>
        <v>1.2966223787417961E-2</v>
      </c>
      <c r="F674" s="314"/>
    </row>
    <row r="675" spans="1:6" ht="13.8" x14ac:dyDescent="0.25">
      <c r="A675" s="589" t="s">
        <v>514</v>
      </c>
      <c r="B675" s="590">
        <v>199215658</v>
      </c>
      <c r="C675" s="591">
        <f t="shared" si="7"/>
        <v>4.6616039137659639E-2</v>
      </c>
      <c r="D675" s="592">
        <v>294</v>
      </c>
      <c r="E675" s="593">
        <f t="shared" si="8"/>
        <v>4.7062590043220748E-2</v>
      </c>
      <c r="F675" s="314"/>
    </row>
    <row r="676" spans="1:6" ht="13.8" x14ac:dyDescent="0.25">
      <c r="A676" s="589" t="s">
        <v>515</v>
      </c>
      <c r="B676" s="590">
        <v>110300235</v>
      </c>
      <c r="C676" s="591">
        <f t="shared" si="7"/>
        <v>2.5810019770901017E-2</v>
      </c>
      <c r="D676" s="592">
        <v>191</v>
      </c>
      <c r="E676" s="593">
        <f t="shared" si="8"/>
        <v>3.0574675844405316E-2</v>
      </c>
      <c r="F676" s="314"/>
    </row>
    <row r="677" spans="1:6" ht="13.8" x14ac:dyDescent="0.25">
      <c r="A677" s="589" t="s">
        <v>516</v>
      </c>
      <c r="B677" s="590">
        <v>33632297</v>
      </c>
      <c r="C677" s="591">
        <f t="shared" si="7"/>
        <v>7.869885775953378E-3</v>
      </c>
      <c r="D677" s="592">
        <v>50</v>
      </c>
      <c r="E677" s="593">
        <f t="shared" si="8"/>
        <v>8.0038418440851605E-3</v>
      </c>
      <c r="F677" s="314"/>
    </row>
    <row r="678" spans="1:6" ht="14.4" thickBot="1" x14ac:dyDescent="0.3">
      <c r="A678" s="589" t="s">
        <v>517</v>
      </c>
      <c r="B678" s="608">
        <v>1083562790</v>
      </c>
      <c r="C678" s="591">
        <f t="shared" si="7"/>
        <v>0.25355138212455003</v>
      </c>
      <c r="D678" s="592">
        <v>1384</v>
      </c>
      <c r="E678" s="609">
        <f t="shared" si="8"/>
        <v>0.22154634224427724</v>
      </c>
      <c r="F678" s="314"/>
    </row>
    <row r="679" spans="1:6" ht="14.4" thickBot="1" x14ac:dyDescent="0.3">
      <c r="A679" s="610" t="s">
        <v>507</v>
      </c>
      <c r="B679" s="596">
        <v>4273543220</v>
      </c>
      <c r="C679" s="611">
        <f>SUM(C670:C678)</f>
        <v>1.0000000004679956</v>
      </c>
      <c r="D679" s="612">
        <f>SUM(D670:D678)</f>
        <v>6247</v>
      </c>
      <c r="E679" s="613">
        <f>SUM(E670:E678)</f>
        <v>1</v>
      </c>
      <c r="F679" s="314"/>
    </row>
    <row r="680" spans="1:6" ht="14.4" thickBot="1" x14ac:dyDescent="0.3">
      <c r="A680" s="508"/>
      <c r="B680" s="191"/>
      <c r="C680" s="191"/>
      <c r="D680" s="191"/>
      <c r="E680" s="192"/>
      <c r="F680" s="314"/>
    </row>
    <row r="681" spans="1:6" ht="14.4" thickBot="1" x14ac:dyDescent="0.3">
      <c r="A681" s="601" t="s">
        <v>518</v>
      </c>
      <c r="B681" s="602" t="s">
        <v>500</v>
      </c>
      <c r="C681" s="602" t="s">
        <v>501</v>
      </c>
      <c r="D681" s="602" t="s">
        <v>408</v>
      </c>
      <c r="E681" s="614" t="s">
        <v>502</v>
      </c>
      <c r="F681" s="314"/>
    </row>
    <row r="682" spans="1:6" ht="13.8" x14ac:dyDescent="0.25">
      <c r="A682" s="615" t="s">
        <v>519</v>
      </c>
      <c r="B682" s="616">
        <v>515574237</v>
      </c>
      <c r="C682" s="617">
        <f>B682/$B$684</f>
        <v>0.1206432719779537</v>
      </c>
      <c r="D682" s="618">
        <v>740</v>
      </c>
      <c r="E682" s="593">
        <f>D682/$D$684</f>
        <v>0.11845685929246039</v>
      </c>
      <c r="F682" s="314"/>
    </row>
    <row r="683" spans="1:6" ht="14.4" thickBot="1" x14ac:dyDescent="0.3">
      <c r="A683" s="619" t="s">
        <v>520</v>
      </c>
      <c r="B683" s="616">
        <v>3757968982</v>
      </c>
      <c r="C683" s="620">
        <f>B683/$B$684</f>
        <v>0.87935672778804841</v>
      </c>
      <c r="D683" s="618">
        <v>5507</v>
      </c>
      <c r="E683" s="593">
        <f>D683/$D$684</f>
        <v>0.88154314070753959</v>
      </c>
      <c r="F683" s="314"/>
    </row>
    <row r="684" spans="1:6" ht="14.4" thickBot="1" x14ac:dyDescent="0.3">
      <c r="A684" s="610" t="s">
        <v>507</v>
      </c>
      <c r="B684" s="621">
        <v>4273543220</v>
      </c>
      <c r="C684" s="622">
        <f>SUM(C682:C683)</f>
        <v>0.99999999976600207</v>
      </c>
      <c r="D684" s="623">
        <f>SUM(D682:D683)</f>
        <v>6247</v>
      </c>
      <c r="E684" s="624">
        <f>SUM(E682:E683)</f>
        <v>1</v>
      </c>
      <c r="F684" s="314"/>
    </row>
    <row r="685" spans="1:6" ht="14.4" thickBot="1" x14ac:dyDescent="0.3">
      <c r="A685" s="625"/>
      <c r="B685" s="70"/>
      <c r="C685" s="626"/>
      <c r="D685" s="626"/>
      <c r="E685" s="627"/>
      <c r="F685" s="314"/>
    </row>
    <row r="686" spans="1:6" ht="14.4" thickBot="1" x14ac:dyDescent="0.3">
      <c r="A686" s="601" t="s">
        <v>521</v>
      </c>
      <c r="B686" s="602" t="s">
        <v>500</v>
      </c>
      <c r="C686" s="601" t="s">
        <v>501</v>
      </c>
      <c r="D686" s="602" t="s">
        <v>408</v>
      </c>
      <c r="E686" s="603" t="s">
        <v>502</v>
      </c>
      <c r="F686" s="314"/>
    </row>
    <row r="687" spans="1:6" ht="13.8" x14ac:dyDescent="0.25">
      <c r="A687" s="615" t="s">
        <v>522</v>
      </c>
      <c r="B687" s="628">
        <v>3717268702</v>
      </c>
      <c r="C687" s="629">
        <f>B687/$B$690</f>
        <v>0.86983294906281539</v>
      </c>
      <c r="D687" s="630">
        <v>5707</v>
      </c>
      <c r="E687" s="617">
        <f>D687/$D$690</f>
        <v>0.91355850808388028</v>
      </c>
      <c r="F687" s="314"/>
    </row>
    <row r="688" spans="1:6" ht="13.8" x14ac:dyDescent="0.25">
      <c r="A688" s="631" t="s">
        <v>523</v>
      </c>
      <c r="B688" s="628">
        <v>546792550</v>
      </c>
      <c r="C688" s="632">
        <f>B688/$B$690</f>
        <v>0.12794829064581217</v>
      </c>
      <c r="D688" s="630">
        <v>525</v>
      </c>
      <c r="E688" s="633">
        <f>D688/$D$690</f>
        <v>8.4040339362894192E-2</v>
      </c>
      <c r="F688" s="314"/>
    </row>
    <row r="689" spans="1:6" ht="14.4" thickBot="1" x14ac:dyDescent="0.3">
      <c r="A689" s="631" t="s">
        <v>524</v>
      </c>
      <c r="B689" s="628">
        <v>9481966</v>
      </c>
      <c r="C689" s="634">
        <f>B689/$B$690</f>
        <v>2.2187598233767247E-3</v>
      </c>
      <c r="D689" s="630">
        <v>15</v>
      </c>
      <c r="E689" s="620">
        <f>D689/$D$690</f>
        <v>2.4011525532255484E-3</v>
      </c>
      <c r="F689" s="314"/>
    </row>
    <row r="690" spans="1:6" ht="14.4" thickBot="1" x14ac:dyDescent="0.3">
      <c r="A690" s="635" t="s">
        <v>507</v>
      </c>
      <c r="B690" s="621">
        <v>4273543220</v>
      </c>
      <c r="C690" s="622">
        <f>SUM(C687:C689)</f>
        <v>0.99999999953200425</v>
      </c>
      <c r="D690" s="612">
        <f>SUM(D687:D689)</f>
        <v>6247</v>
      </c>
      <c r="E690" s="622">
        <f>SUM(E687:E689)</f>
        <v>1</v>
      </c>
      <c r="F690" s="314"/>
    </row>
    <row r="691" spans="1:6" ht="14.4" thickBot="1" x14ac:dyDescent="0.3">
      <c r="A691" s="508"/>
      <c r="B691" s="191"/>
      <c r="C691" s="191"/>
      <c r="D691" s="191"/>
      <c r="E691" s="192"/>
      <c r="F691" s="314"/>
    </row>
    <row r="692" spans="1:6" ht="14.4" thickBot="1" x14ac:dyDescent="0.3">
      <c r="A692" s="601" t="s">
        <v>525</v>
      </c>
      <c r="B692" s="602" t="s">
        <v>500</v>
      </c>
      <c r="C692" s="601" t="s">
        <v>501</v>
      </c>
      <c r="D692" s="602" t="s">
        <v>408</v>
      </c>
      <c r="E692" s="636" t="s">
        <v>502</v>
      </c>
      <c r="F692" s="314"/>
    </row>
    <row r="693" spans="1:6" ht="13.8" x14ac:dyDescent="0.25">
      <c r="A693" s="615" t="s">
        <v>526</v>
      </c>
      <c r="B693" s="616">
        <v>4273543220</v>
      </c>
      <c r="C693" s="617">
        <f>B693/$B$695</f>
        <v>1</v>
      </c>
      <c r="D693" s="618">
        <v>6247</v>
      </c>
      <c r="E693" s="593">
        <f>D693/$D$695</f>
        <v>1</v>
      </c>
      <c r="F693" s="577"/>
    </row>
    <row r="694" spans="1:6" ht="14.4" thickBot="1" x14ac:dyDescent="0.3">
      <c r="A694" s="619" t="s">
        <v>527</v>
      </c>
      <c r="B694" s="616">
        <v>0</v>
      </c>
      <c r="C694" s="620">
        <f>B694/$B$695</f>
        <v>0</v>
      </c>
      <c r="D694" s="618">
        <v>0</v>
      </c>
      <c r="E694" s="593">
        <f>D694/$D$695</f>
        <v>0</v>
      </c>
      <c r="F694" s="314"/>
    </row>
    <row r="695" spans="1:6" ht="14.4" thickBot="1" x14ac:dyDescent="0.3">
      <c r="A695" s="610" t="s">
        <v>507</v>
      </c>
      <c r="B695" s="621">
        <v>4273543220</v>
      </c>
      <c r="C695" s="622">
        <f>SUM(C693:C694)</f>
        <v>1</v>
      </c>
      <c r="D695" s="623">
        <f>SUM(D693:D694)</f>
        <v>6247</v>
      </c>
      <c r="E695" s="624">
        <f>SUM(E693:E694)</f>
        <v>1</v>
      </c>
      <c r="F695" s="314"/>
    </row>
    <row r="696" spans="1:6" ht="14.4" thickBot="1" x14ac:dyDescent="0.3">
      <c r="A696" s="508"/>
      <c r="B696" s="191"/>
      <c r="C696" s="191"/>
      <c r="D696" s="191"/>
      <c r="E696" s="192"/>
      <c r="F696" s="314"/>
    </row>
    <row r="697" spans="1:6" ht="14.4" thickBot="1" x14ac:dyDescent="0.3">
      <c r="A697" s="601" t="s">
        <v>528</v>
      </c>
      <c r="B697" s="602" t="s">
        <v>500</v>
      </c>
      <c r="C697" s="601" t="s">
        <v>501</v>
      </c>
      <c r="D697" s="602" t="s">
        <v>408</v>
      </c>
      <c r="E697" s="636" t="s">
        <v>502</v>
      </c>
      <c r="F697" s="314"/>
    </row>
    <row r="698" spans="1:6" ht="13.8" x14ac:dyDescent="0.25">
      <c r="A698" s="615" t="s">
        <v>529</v>
      </c>
      <c r="B698" s="616">
        <v>3078180681</v>
      </c>
      <c r="C698" s="617">
        <f>B698/$B$701</f>
        <v>0.72028771502631483</v>
      </c>
      <c r="D698" s="618">
        <v>4658</v>
      </c>
      <c r="E698" s="593">
        <f>D698/$D$701</f>
        <v>0.74563790619497361</v>
      </c>
      <c r="F698" s="314"/>
    </row>
    <row r="699" spans="1:6" ht="13.8" x14ac:dyDescent="0.25">
      <c r="A699" s="631" t="s">
        <v>530</v>
      </c>
      <c r="B699" s="616">
        <v>220659518</v>
      </c>
      <c r="C699" s="633">
        <f>B699/$B$701</f>
        <v>5.1633856647880116E-2</v>
      </c>
      <c r="D699" s="618">
        <v>348</v>
      </c>
      <c r="E699" s="593">
        <f>D699/$D$701</f>
        <v>5.5706739234832721E-2</v>
      </c>
      <c r="F699" s="314"/>
    </row>
    <row r="700" spans="1:6" ht="14.4" thickBot="1" x14ac:dyDescent="0.3">
      <c r="A700" s="619" t="s">
        <v>531</v>
      </c>
      <c r="B700" s="616">
        <v>974703020</v>
      </c>
      <c r="C700" s="620">
        <f>B700/$B$701</f>
        <v>0.22807842809180714</v>
      </c>
      <c r="D700" s="618">
        <v>1241</v>
      </c>
      <c r="E700" s="593">
        <f>D700/$D$701</f>
        <v>0.1986553545701937</v>
      </c>
      <c r="F700" s="314"/>
    </row>
    <row r="701" spans="1:6" ht="14.4" thickBot="1" x14ac:dyDescent="0.3">
      <c r="A701" s="637" t="s">
        <v>507</v>
      </c>
      <c r="B701" s="621">
        <v>4273543220</v>
      </c>
      <c r="C701" s="622">
        <f>SUM(C698:C700)</f>
        <v>0.99999999976600207</v>
      </c>
      <c r="D701" s="623">
        <f>SUM(D698:D700)</f>
        <v>6247</v>
      </c>
      <c r="E701" s="624">
        <f>SUM(E698:E700)</f>
        <v>1</v>
      </c>
      <c r="F701" s="314"/>
    </row>
    <row r="702" spans="1:6" ht="14.4" thickBot="1" x14ac:dyDescent="0.3">
      <c r="A702" s="508"/>
      <c r="B702" s="191"/>
      <c r="C702" s="191"/>
      <c r="D702" s="191"/>
      <c r="E702" s="192"/>
      <c r="F702" s="314"/>
    </row>
    <row r="703" spans="1:6" ht="14.4" thickBot="1" x14ac:dyDescent="0.3">
      <c r="A703" s="602" t="s">
        <v>532</v>
      </c>
      <c r="B703" s="602" t="s">
        <v>500</v>
      </c>
      <c r="C703" s="602" t="s">
        <v>501</v>
      </c>
      <c r="D703" s="602" t="s">
        <v>408</v>
      </c>
      <c r="E703" s="636" t="s">
        <v>502</v>
      </c>
      <c r="F703" s="314"/>
    </row>
    <row r="704" spans="1:6" ht="13.8" x14ac:dyDescent="0.25">
      <c r="A704" s="638" t="s">
        <v>533</v>
      </c>
      <c r="B704" s="639">
        <v>2131981.2800000003</v>
      </c>
      <c r="C704" s="633">
        <f>B704/$B$715</f>
        <v>4.9887907296869644E-4</v>
      </c>
      <c r="D704" s="640">
        <v>14</v>
      </c>
      <c r="E704" s="641">
        <f>D704/$D$715</f>
        <v>2.2410757163438448E-3</v>
      </c>
      <c r="F704" s="314"/>
    </row>
    <row r="705" spans="1:6" ht="13.8" x14ac:dyDescent="0.25">
      <c r="A705" s="638">
        <v>2014</v>
      </c>
      <c r="B705" s="639">
        <v>19170704.670000002</v>
      </c>
      <c r="C705" s="633">
        <f t="shared" ref="C705:C711" si="9">B705/$B$715</f>
        <v>4.4859040103420889E-3</v>
      </c>
      <c r="D705" s="640">
        <v>29.000000000000004</v>
      </c>
      <c r="E705" s="641">
        <f t="shared" ref="E705:E711" si="10">D705/$D$715</f>
        <v>4.6422282695693937E-3</v>
      </c>
      <c r="F705" s="314"/>
    </row>
    <row r="706" spans="1:6" ht="13.8" x14ac:dyDescent="0.25">
      <c r="A706" s="638">
        <v>2015</v>
      </c>
      <c r="B706" s="639">
        <v>100850894.97</v>
      </c>
      <c r="C706" s="633">
        <f t="shared" si="9"/>
        <v>2.3598894353658192E-2</v>
      </c>
      <c r="D706" s="640">
        <v>144</v>
      </c>
      <c r="E706" s="641">
        <f t="shared" si="10"/>
        <v>2.3051064510965263E-2</v>
      </c>
      <c r="F706" s="314"/>
    </row>
    <row r="707" spans="1:6" ht="13.8" x14ac:dyDescent="0.25">
      <c r="A707" s="638">
        <v>2016</v>
      </c>
      <c r="B707" s="639">
        <v>305595208.45999998</v>
      </c>
      <c r="C707" s="633">
        <f t="shared" si="9"/>
        <v>7.1508627083348653E-2</v>
      </c>
      <c r="D707" s="640">
        <v>488</v>
      </c>
      <c r="E707" s="641">
        <f t="shared" si="10"/>
        <v>7.8117496398271175E-2</v>
      </c>
      <c r="F707" s="314"/>
    </row>
    <row r="708" spans="1:6" ht="13.8" x14ac:dyDescent="0.25">
      <c r="A708" s="638">
        <v>2017</v>
      </c>
      <c r="B708" s="639">
        <v>308378001.02999997</v>
      </c>
      <c r="C708" s="633">
        <f t="shared" si="9"/>
        <v>7.2159794610291372E-2</v>
      </c>
      <c r="D708" s="640">
        <v>564</v>
      </c>
      <c r="E708" s="641">
        <f t="shared" si="10"/>
        <v>9.028333600128062E-2</v>
      </c>
      <c r="F708" s="314"/>
    </row>
    <row r="709" spans="1:6" ht="14.4" customHeight="1" x14ac:dyDescent="0.25">
      <c r="A709" s="638">
        <v>2018</v>
      </c>
      <c r="B709" s="639">
        <v>393334437.41000003</v>
      </c>
      <c r="C709" s="633">
        <f t="shared" si="9"/>
        <v>9.2039419549577173E-2</v>
      </c>
      <c r="D709" s="640">
        <v>721</v>
      </c>
      <c r="E709" s="641">
        <f t="shared" si="10"/>
        <v>0.11541539939170802</v>
      </c>
      <c r="F709" s="314"/>
    </row>
    <row r="710" spans="1:6" ht="14.4" customHeight="1" x14ac:dyDescent="0.25">
      <c r="A710" s="638">
        <v>2019</v>
      </c>
      <c r="B710" s="639">
        <v>430189756.60000002</v>
      </c>
      <c r="C710" s="633">
        <f t="shared" si="9"/>
        <v>0.10066348564431915</v>
      </c>
      <c r="D710" s="640">
        <v>688</v>
      </c>
      <c r="E710" s="641">
        <f t="shared" si="10"/>
        <v>0.11013286377461182</v>
      </c>
      <c r="F710" s="314"/>
    </row>
    <row r="711" spans="1:6" ht="14.4" customHeight="1" x14ac:dyDescent="0.25">
      <c r="A711" s="638">
        <v>2020</v>
      </c>
      <c r="B711" s="639">
        <v>1037099343.4</v>
      </c>
      <c r="C711" s="633">
        <f t="shared" si="9"/>
        <v>0.24267903469200991</v>
      </c>
      <c r="D711" s="618">
        <v>1438</v>
      </c>
      <c r="E711" s="641">
        <f t="shared" si="10"/>
        <v>0.23019049143588924</v>
      </c>
      <c r="F711" s="314"/>
    </row>
    <row r="712" spans="1:6" ht="14.4" customHeight="1" x14ac:dyDescent="0.25">
      <c r="A712" s="638">
        <v>2021</v>
      </c>
      <c r="B712" s="639">
        <v>1421611656.0999999</v>
      </c>
      <c r="C712" s="633">
        <f>B712/$B$715</f>
        <v>0.3326540958730469</v>
      </c>
      <c r="D712" s="618">
        <v>1913</v>
      </c>
      <c r="E712" s="641">
        <f>D712/$D$715</f>
        <v>0.30622698895469824</v>
      </c>
      <c r="F712" s="314"/>
    </row>
    <row r="713" spans="1:6" ht="14.4" customHeight="1" x14ac:dyDescent="0.25">
      <c r="A713" s="638">
        <v>2022</v>
      </c>
      <c r="B713" s="639">
        <v>244510635.91999999</v>
      </c>
      <c r="C713" s="633">
        <f>B713/$B$715</f>
        <v>5.7214967374739814E-2</v>
      </c>
      <c r="D713" s="618">
        <v>244.99999999999997</v>
      </c>
      <c r="E713" s="641">
        <f>D713/$D$715</f>
        <v>3.9218825036017285E-2</v>
      </c>
      <c r="F713" s="314"/>
    </row>
    <row r="714" spans="1:6" ht="14.4" customHeight="1" thickBot="1" x14ac:dyDescent="0.3">
      <c r="A714" s="638">
        <v>2023</v>
      </c>
      <c r="B714" s="639">
        <v>10670600.390000001</v>
      </c>
      <c r="C714" s="633">
        <f>B714/$B$715</f>
        <v>2.4968977356980408E-3</v>
      </c>
      <c r="D714" s="618">
        <v>3</v>
      </c>
      <c r="E714" s="641">
        <f>D714/$D$715</f>
        <v>4.8023051064510964E-4</v>
      </c>
      <c r="F714" s="314"/>
    </row>
    <row r="715" spans="1:6" ht="14.4" customHeight="1" thickBot="1" x14ac:dyDescent="0.3">
      <c r="A715" s="635" t="s">
        <v>507</v>
      </c>
      <c r="B715" s="642">
        <v>4273543220.23</v>
      </c>
      <c r="C715" s="624">
        <f>SUM(C704:C714)</f>
        <v>1</v>
      </c>
      <c r="D715" s="642">
        <f>SUM(D704:D714)</f>
        <v>6247</v>
      </c>
      <c r="E715" s="624">
        <f>SUM(E704:E714)</f>
        <v>1</v>
      </c>
      <c r="F715" s="643"/>
    </row>
    <row r="716" spans="1:6" ht="14.4" thickBot="1" x14ac:dyDescent="0.3">
      <c r="A716" s="508"/>
      <c r="B716" s="191"/>
      <c r="C716" s="191"/>
      <c r="D716" s="191"/>
      <c r="E716" s="192"/>
      <c r="F716" s="314"/>
    </row>
    <row r="717" spans="1:6" ht="14.4" thickBot="1" x14ac:dyDescent="0.3">
      <c r="A717" s="602" t="s">
        <v>534</v>
      </c>
      <c r="B717" s="602" t="s">
        <v>500</v>
      </c>
      <c r="C717" s="636" t="s">
        <v>501</v>
      </c>
      <c r="D717" s="601" t="s">
        <v>408</v>
      </c>
      <c r="E717" s="603" t="s">
        <v>502</v>
      </c>
      <c r="F717" s="314"/>
    </row>
    <row r="718" spans="1:6" ht="13.8" x14ac:dyDescent="0.25">
      <c r="A718" s="644" t="s">
        <v>535</v>
      </c>
      <c r="B718" s="645">
        <v>923611403</v>
      </c>
      <c r="C718" s="591">
        <f>B718/$B$726</f>
        <v>0.21612309866846274</v>
      </c>
      <c r="D718" s="646">
        <v>2686</v>
      </c>
      <c r="E718" s="606">
        <f>D718/$D$726</f>
        <v>0.42996638386425484</v>
      </c>
      <c r="F718" s="314"/>
    </row>
    <row r="719" spans="1:6" ht="13.8" x14ac:dyDescent="0.25">
      <c r="A719" s="644" t="s">
        <v>536</v>
      </c>
      <c r="B719" s="645">
        <v>1029072105</v>
      </c>
      <c r="C719" s="591">
        <f t="shared" ref="C719:C725" si="11">B719/$B$726</f>
        <v>0.24080067803783672</v>
      </c>
      <c r="D719" s="592">
        <v>1702</v>
      </c>
      <c r="E719" s="593">
        <f t="shared" ref="E719:E725" si="12">D719/$D$726</f>
        <v>0.27245077637265885</v>
      </c>
      <c r="F719" s="314"/>
    </row>
    <row r="720" spans="1:6" ht="13.8" x14ac:dyDescent="0.25">
      <c r="A720" s="644" t="s">
        <v>537</v>
      </c>
      <c r="B720" s="645">
        <v>666875581</v>
      </c>
      <c r="C720" s="591">
        <f t="shared" si="11"/>
        <v>0.15604746381855944</v>
      </c>
      <c r="D720" s="592">
        <v>776</v>
      </c>
      <c r="E720" s="593">
        <f t="shared" si="12"/>
        <v>0.12421962542020169</v>
      </c>
      <c r="F720" s="314"/>
    </row>
    <row r="721" spans="1:6" ht="13.8" x14ac:dyDescent="0.25">
      <c r="A721" s="644" t="s">
        <v>538</v>
      </c>
      <c r="B721" s="645">
        <v>477522685</v>
      </c>
      <c r="C721" s="591">
        <f t="shared" si="11"/>
        <v>0.11173928995621576</v>
      </c>
      <c r="D721" s="592">
        <v>425</v>
      </c>
      <c r="E721" s="593">
        <f t="shared" si="12"/>
        <v>6.8032655674723871E-2</v>
      </c>
      <c r="F721" s="314"/>
    </row>
    <row r="722" spans="1:6" ht="13.8" x14ac:dyDescent="0.25">
      <c r="A722" s="644" t="s">
        <v>539</v>
      </c>
      <c r="B722" s="645">
        <v>363012644</v>
      </c>
      <c r="C722" s="591">
        <f t="shared" si="11"/>
        <v>8.4944184558872912E-2</v>
      </c>
      <c r="D722" s="592">
        <v>266</v>
      </c>
      <c r="E722" s="593">
        <f t="shared" si="12"/>
        <v>4.2580438610533053E-2</v>
      </c>
      <c r="F722" s="314"/>
    </row>
    <row r="723" spans="1:6" ht="13.8" x14ac:dyDescent="0.25">
      <c r="A723" s="644" t="s">
        <v>540</v>
      </c>
      <c r="B723" s="645">
        <v>238588200</v>
      </c>
      <c r="C723" s="591">
        <f t="shared" si="11"/>
        <v>5.5829130002340306E-2</v>
      </c>
      <c r="D723" s="592">
        <v>148</v>
      </c>
      <c r="E723" s="593">
        <f t="shared" si="12"/>
        <v>2.3691371858492075E-2</v>
      </c>
      <c r="F723" s="314"/>
    </row>
    <row r="724" spans="1:6" ht="13.8" x14ac:dyDescent="0.25">
      <c r="A724" s="644" t="s">
        <v>541</v>
      </c>
      <c r="B724" s="645">
        <v>147430918</v>
      </c>
      <c r="C724" s="591">
        <f t="shared" si="11"/>
        <v>3.4498520410424213E-2</v>
      </c>
      <c r="D724" s="592">
        <v>79</v>
      </c>
      <c r="E724" s="593">
        <f t="shared" si="12"/>
        <v>1.2646070113654553E-2</v>
      </c>
      <c r="F724" s="314"/>
    </row>
    <row r="725" spans="1:6" ht="14.4" thickBot="1" x14ac:dyDescent="0.3">
      <c r="A725" s="644" t="s">
        <v>542</v>
      </c>
      <c r="B725" s="645">
        <v>427429684</v>
      </c>
      <c r="C725" s="591">
        <f t="shared" si="11"/>
        <v>0.1000176345472879</v>
      </c>
      <c r="D725" s="592">
        <v>165</v>
      </c>
      <c r="E725" s="609">
        <f t="shared" si="12"/>
        <v>2.641267808548103E-2</v>
      </c>
      <c r="F725" s="314"/>
    </row>
    <row r="726" spans="1:6" ht="14.4" thickBot="1" x14ac:dyDescent="0.3">
      <c r="A726" s="610" t="s">
        <v>507</v>
      </c>
      <c r="B726" s="621">
        <v>4273543220</v>
      </c>
      <c r="C726" s="647">
        <f>SUM(C718:C725)</f>
        <v>1</v>
      </c>
      <c r="D726" s="612">
        <f>SUM(D718:D725)</f>
        <v>6247</v>
      </c>
      <c r="E726" s="648">
        <f>SUM(E718:E725)</f>
        <v>1</v>
      </c>
      <c r="F726" s="649"/>
    </row>
    <row r="727" spans="1:6" ht="14.4" thickBot="1" x14ac:dyDescent="0.3">
      <c r="A727" s="508"/>
      <c r="B727" s="639"/>
      <c r="C727" s="191"/>
      <c r="D727" s="191"/>
      <c r="E727" s="192"/>
      <c r="F727" s="314"/>
    </row>
    <row r="728" spans="1:6" ht="14.4" thickBot="1" x14ac:dyDescent="0.3">
      <c r="A728" s="602" t="s">
        <v>543</v>
      </c>
      <c r="B728" s="601" t="s">
        <v>500</v>
      </c>
      <c r="C728" s="602" t="s">
        <v>501</v>
      </c>
      <c r="D728" s="601" t="s">
        <v>408</v>
      </c>
      <c r="E728" s="603" t="s">
        <v>502</v>
      </c>
      <c r="F728" s="314"/>
    </row>
    <row r="729" spans="1:6" ht="13.8" x14ac:dyDescent="0.25">
      <c r="A729" s="650" t="s">
        <v>544</v>
      </c>
      <c r="B729" s="605">
        <v>300416441</v>
      </c>
      <c r="C729" s="591">
        <f>B729/$B$740</f>
        <v>7.0296806545459486E-2</v>
      </c>
      <c r="D729" s="646">
        <v>717</v>
      </c>
      <c r="E729" s="606">
        <f>D729/$D$740</f>
        <v>0.11477509204418121</v>
      </c>
      <c r="F729" s="314"/>
    </row>
    <row r="730" spans="1:6" ht="13.8" x14ac:dyDescent="0.25">
      <c r="A730" s="650" t="s">
        <v>545</v>
      </c>
      <c r="B730" s="590">
        <v>267261360</v>
      </c>
      <c r="C730" s="591">
        <f t="shared" ref="C730:C739" si="13">B730/$B$740</f>
        <v>6.2538588295826342E-2</v>
      </c>
      <c r="D730" s="592">
        <v>357</v>
      </c>
      <c r="E730" s="593">
        <f t="shared" ref="E730:E739" si="14">D730/$D$740</f>
        <v>5.7147430766768051E-2</v>
      </c>
      <c r="F730" s="314"/>
    </row>
    <row r="731" spans="1:6" ht="13.8" x14ac:dyDescent="0.25">
      <c r="A731" s="650" t="s">
        <v>546</v>
      </c>
      <c r="B731" s="590">
        <v>398531350</v>
      </c>
      <c r="C731" s="591">
        <f t="shared" si="13"/>
        <v>9.3255486017993286E-2</v>
      </c>
      <c r="D731" s="592">
        <v>523</v>
      </c>
      <c r="E731" s="593">
        <f t="shared" si="14"/>
        <v>8.3720185689130783E-2</v>
      </c>
      <c r="F731" s="314"/>
    </row>
    <row r="732" spans="1:6" ht="13.8" x14ac:dyDescent="0.25">
      <c r="A732" s="650" t="s">
        <v>547</v>
      </c>
      <c r="B732" s="590">
        <v>766696455</v>
      </c>
      <c r="C732" s="591">
        <f t="shared" si="13"/>
        <v>0.17940533546306336</v>
      </c>
      <c r="D732" s="592">
        <v>973</v>
      </c>
      <c r="E732" s="593">
        <f t="shared" si="14"/>
        <v>0.15575476228589724</v>
      </c>
      <c r="F732" s="314"/>
    </row>
    <row r="733" spans="1:6" ht="13.8" x14ac:dyDescent="0.25">
      <c r="A733" s="650" t="s">
        <v>548</v>
      </c>
      <c r="B733" s="590">
        <v>535107630</v>
      </c>
      <c r="C733" s="591">
        <f t="shared" si="13"/>
        <v>0.12521404428431171</v>
      </c>
      <c r="D733" s="592">
        <v>675</v>
      </c>
      <c r="E733" s="593">
        <f t="shared" si="14"/>
        <v>0.10805186489514967</v>
      </c>
      <c r="F733" s="314"/>
    </row>
    <row r="734" spans="1:6" ht="13.8" x14ac:dyDescent="0.25">
      <c r="A734" s="650" t="s">
        <v>549</v>
      </c>
      <c r="B734" s="590">
        <v>470583244</v>
      </c>
      <c r="C734" s="591">
        <f t="shared" si="13"/>
        <v>0.11011547556081579</v>
      </c>
      <c r="D734" s="592">
        <v>645</v>
      </c>
      <c r="E734" s="593">
        <f t="shared" si="14"/>
        <v>0.10324955978869857</v>
      </c>
      <c r="F734" s="314"/>
    </row>
    <row r="735" spans="1:6" ht="13.8" x14ac:dyDescent="0.25">
      <c r="A735" s="651" t="s">
        <v>550</v>
      </c>
      <c r="B735" s="590">
        <v>384470977</v>
      </c>
      <c r="C735" s="591">
        <f t="shared" si="13"/>
        <v>8.9965388720229203E-2</v>
      </c>
      <c r="D735" s="592">
        <v>643</v>
      </c>
      <c r="E735" s="593">
        <f t="shared" si="14"/>
        <v>0.10292940611493517</v>
      </c>
      <c r="F735" s="314"/>
    </row>
    <row r="736" spans="1:6" ht="13.8" x14ac:dyDescent="0.25">
      <c r="A736" s="651" t="s">
        <v>551</v>
      </c>
      <c r="B736" s="590">
        <v>457003103</v>
      </c>
      <c r="C736" s="591">
        <f t="shared" si="13"/>
        <v>0.10693775152694021</v>
      </c>
      <c r="D736" s="592">
        <v>727</v>
      </c>
      <c r="E736" s="593">
        <f t="shared" si="14"/>
        <v>0.11637586041299824</v>
      </c>
      <c r="F736" s="314"/>
    </row>
    <row r="737" spans="1:6" ht="13.8" x14ac:dyDescent="0.25">
      <c r="A737" s="651" t="s">
        <v>552</v>
      </c>
      <c r="B737" s="590">
        <v>454776376</v>
      </c>
      <c r="C737" s="591">
        <f t="shared" si="13"/>
        <v>0.10641670215751323</v>
      </c>
      <c r="D737" s="592">
        <v>653</v>
      </c>
      <c r="E737" s="593">
        <f t="shared" si="14"/>
        <v>0.10453017448375219</v>
      </c>
      <c r="F737" s="314"/>
    </row>
    <row r="738" spans="1:6" ht="13.8" x14ac:dyDescent="0.25">
      <c r="A738" s="651" t="s">
        <v>553</v>
      </c>
      <c r="B738" s="590">
        <v>164720968</v>
      </c>
      <c r="C738" s="591">
        <f t="shared" si="13"/>
        <v>3.8544355238789421E-2</v>
      </c>
      <c r="D738" s="592">
        <v>234</v>
      </c>
      <c r="E738" s="593">
        <f t="shared" si="14"/>
        <v>3.7457979830318552E-2</v>
      </c>
      <c r="F738" s="314"/>
    </row>
    <row r="739" spans="1:6" ht="14.4" thickBot="1" x14ac:dyDescent="0.3">
      <c r="A739" s="651" t="s">
        <v>554</v>
      </c>
      <c r="B739" s="590">
        <v>73975317</v>
      </c>
      <c r="C739" s="591">
        <f t="shared" si="13"/>
        <v>1.7310066423055853E-2</v>
      </c>
      <c r="D739" s="592">
        <v>100</v>
      </c>
      <c r="E739" s="593">
        <f t="shared" si="14"/>
        <v>1.6007683688170321E-2</v>
      </c>
      <c r="F739" s="314"/>
    </row>
    <row r="740" spans="1:6" ht="13.8" thickBot="1" x14ac:dyDescent="0.3">
      <c r="A740" s="610" t="s">
        <v>507</v>
      </c>
      <c r="B740" s="652">
        <v>4273543220</v>
      </c>
      <c r="C740" s="611">
        <f>SUM(C729:C739)</f>
        <v>1.0000000002339977</v>
      </c>
      <c r="D740" s="612">
        <f>SUM(D729:D739)</f>
        <v>6247</v>
      </c>
      <c r="E740" s="653">
        <f>SUM(E729:E739)</f>
        <v>1</v>
      </c>
      <c r="F740" s="120"/>
    </row>
    <row r="741" spans="1:6" ht="13.8" thickBot="1" x14ac:dyDescent="0.3">
      <c r="A741" s="119"/>
      <c r="F741" s="120"/>
    </row>
    <row r="742" spans="1:6" ht="14.4" thickBot="1" x14ac:dyDescent="0.3">
      <c r="A742" s="602" t="s">
        <v>555</v>
      </c>
      <c r="B742" s="601" t="s">
        <v>500</v>
      </c>
      <c r="C742" s="602" t="s">
        <v>501</v>
      </c>
      <c r="D742" s="601" t="s">
        <v>408</v>
      </c>
      <c r="E742" s="603" t="s">
        <v>502</v>
      </c>
      <c r="F742" s="120"/>
    </row>
    <row r="743" spans="1:6" x14ac:dyDescent="0.25">
      <c r="A743" s="654" t="s">
        <v>556</v>
      </c>
      <c r="B743" s="605">
        <v>228647613</v>
      </c>
      <c r="C743" s="591">
        <f>B743/$B$751</f>
        <v>5.3503053842988861E-2</v>
      </c>
      <c r="D743" s="655">
        <v>346</v>
      </c>
      <c r="E743" s="656">
        <f>D743/$D$751</f>
        <v>5.5386585561069311E-2</v>
      </c>
      <c r="F743" s="120"/>
    </row>
    <row r="744" spans="1:6" x14ac:dyDescent="0.25">
      <c r="A744" s="644" t="s">
        <v>557</v>
      </c>
      <c r="B744" s="590">
        <v>271866784</v>
      </c>
      <c r="C744" s="591">
        <f>B744/$B$751</f>
        <v>6.3616247690598995E-2</v>
      </c>
      <c r="D744" s="640">
        <v>387</v>
      </c>
      <c r="E744" s="641">
        <f>D744/$D$751</f>
        <v>6.1949735873219149E-2</v>
      </c>
      <c r="F744" s="120"/>
    </row>
    <row r="745" spans="1:6" x14ac:dyDescent="0.25">
      <c r="A745" s="644" t="s">
        <v>558</v>
      </c>
      <c r="B745" s="590">
        <v>216823012</v>
      </c>
      <c r="C745" s="591">
        <f t="shared" ref="C745:C750" si="15">B745/$B$751</f>
        <v>5.0736122425362996E-2</v>
      </c>
      <c r="D745" s="640">
        <v>296</v>
      </c>
      <c r="E745" s="641">
        <f t="shared" ref="E745:E750" si="16">D745/$D$751</f>
        <v>4.7382743716984151E-2</v>
      </c>
      <c r="F745" s="120"/>
    </row>
    <row r="746" spans="1:6" x14ac:dyDescent="0.25">
      <c r="A746" s="644" t="s">
        <v>559</v>
      </c>
      <c r="B746" s="590">
        <v>83335961</v>
      </c>
      <c r="C746" s="591">
        <f t="shared" si="15"/>
        <v>1.9500437157155978E-2</v>
      </c>
      <c r="D746" s="640">
        <v>132</v>
      </c>
      <c r="E746" s="641">
        <f t="shared" si="16"/>
        <v>2.1130142468384825E-2</v>
      </c>
      <c r="F746" s="120"/>
    </row>
    <row r="747" spans="1:6" x14ac:dyDescent="0.25">
      <c r="A747" s="644" t="s">
        <v>560</v>
      </c>
      <c r="B747" s="590">
        <v>71300227</v>
      </c>
      <c r="C747" s="591">
        <f t="shared" si="15"/>
        <v>1.6684101067778602E-2</v>
      </c>
      <c r="D747" s="640">
        <v>110</v>
      </c>
      <c r="E747" s="641">
        <f t="shared" si="16"/>
        <v>1.7608452056987352E-2</v>
      </c>
      <c r="F747" s="120"/>
    </row>
    <row r="748" spans="1:6" x14ac:dyDescent="0.25">
      <c r="A748" s="644" t="s">
        <v>561</v>
      </c>
      <c r="B748" s="590">
        <v>68537746</v>
      </c>
      <c r="C748" s="591">
        <f t="shared" si="15"/>
        <v>1.6037686404865702E-2</v>
      </c>
      <c r="D748" s="640">
        <v>95</v>
      </c>
      <c r="E748" s="641">
        <f t="shared" si="16"/>
        <v>1.5207299503761805E-2</v>
      </c>
      <c r="F748" s="120"/>
    </row>
    <row r="749" spans="1:6" x14ac:dyDescent="0.25">
      <c r="A749" s="607" t="s">
        <v>562</v>
      </c>
      <c r="B749" s="590">
        <v>595079893</v>
      </c>
      <c r="C749" s="591">
        <f t="shared" si="15"/>
        <v>0.1392474259333687</v>
      </c>
      <c r="D749" s="640">
        <v>883</v>
      </c>
      <c r="E749" s="641">
        <f t="shared" si="16"/>
        <v>0.14134784696654393</v>
      </c>
      <c r="F749" s="120"/>
    </row>
    <row r="750" spans="1:6" ht="13.8" thickBot="1" x14ac:dyDescent="0.3">
      <c r="A750" s="607" t="s">
        <v>563</v>
      </c>
      <c r="B750" s="608">
        <v>2737951984</v>
      </c>
      <c r="C750" s="591">
        <f t="shared" si="15"/>
        <v>0.64067492547788019</v>
      </c>
      <c r="D750" s="657">
        <v>3999</v>
      </c>
      <c r="E750" s="641">
        <f t="shared" si="16"/>
        <v>0.64014727068993116</v>
      </c>
      <c r="F750" s="120"/>
    </row>
    <row r="751" spans="1:6" ht="13.8" thickBot="1" x14ac:dyDescent="0.3">
      <c r="A751" s="610" t="s">
        <v>507</v>
      </c>
      <c r="B751" s="658">
        <v>4273543220</v>
      </c>
      <c r="C751" s="611">
        <f>SUM(C743:C750)</f>
        <v>1</v>
      </c>
      <c r="D751" s="659">
        <f>SUM(D743:D750)-1</f>
        <v>6247</v>
      </c>
      <c r="E751" s="653">
        <f>SUM(E743:E750)-0.02%</f>
        <v>0.99996007683688171</v>
      </c>
      <c r="F751" s="660"/>
    </row>
    <row r="752" spans="1:6" x14ac:dyDescent="0.25">
      <c r="A752" s="661" t="s">
        <v>564</v>
      </c>
    </row>
  </sheetData>
  <mergeCells count="2">
    <mergeCell ref="B436:E437"/>
    <mergeCell ref="D34:F34"/>
  </mergeCells>
  <conditionalFormatting sqref="F511:F567">
    <cfRule type="containsText" dxfId="2" priority="1" operator="containsText" text="Yes">
      <formula>NOT(ISERROR(SEARCH("Yes",F511)))</formula>
    </cfRule>
    <cfRule type="containsText" dxfId="1" priority="2" operator="containsText" text="No">
      <formula>NOT(ISERROR(SEARCH("No",F511)))</formula>
    </cfRule>
    <cfRule type="cellIs" dxfId="0" priority="3" operator="equal">
      <formula>"""No"""</formula>
    </cfRule>
  </conditionalFormatting>
  <hyperlinks>
    <hyperlink ref="D17" r:id="rId1" xr:uid="{068633BE-0B7F-4CBC-B425-450F819A30C9}"/>
    <hyperlink ref="D70" r:id="rId2" xr:uid="{2E8A148B-0B78-4CBC-9AFD-CFE72A0FC5B3}"/>
    <hyperlink ref="D73" r:id="rId3" xr:uid="{D362AF4A-42C3-4C9E-9D3C-CADEBEAB6D4A}"/>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Kubashini Perumal</dc:creator>
  <cp:lastModifiedBy>Jyoti Maharaj</cp:lastModifiedBy>
  <dcterms:created xsi:type="dcterms:W3CDTF">2024-05-28T14:39:10Z</dcterms:created>
  <dcterms:modified xsi:type="dcterms:W3CDTF">2024-05-28T15:09:25Z</dcterms:modified>
</cp:coreProperties>
</file>